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8" yWindow="65488" windowWidth="15408" windowHeight="8616" tabRatio="957" firstSheet="8" activeTab="9"/>
  </bookViews>
  <sheets>
    <sheet name="Schema Generale" sheetId="1" r:id="rId1"/>
    <sheet name="processi" sheetId="2" r:id="rId2"/>
    <sheet name="Caratteristiche" sheetId="3" r:id="rId3"/>
    <sheet name="Economico Patrimoniale" sheetId="4" r:id="rId4"/>
    <sheet name="Organizzazione" sheetId="5" r:id="rId5"/>
    <sheet name="1_Servizi cimiteriali" sheetId="6" r:id="rId6"/>
    <sheet name="2_Anziani" sheetId="7" r:id="rId7"/>
    <sheet name="3_Commercio" sheetId="8" r:id="rId8"/>
    <sheet name="4_Ecologia" sheetId="9" r:id="rId9"/>
    <sheet name="5_Ass.Scolastica" sheetId="10" r:id="rId10"/>
    <sheet name="6_Demografici" sheetId="11" r:id="rId11"/>
    <sheet name="7_Vigilanza ter" sheetId="12" r:id="rId12"/>
    <sheet name="8 Disabili" sheetId="13" r:id="rId13"/>
    <sheet name="9_Minori" sheetId="14" r:id="rId14"/>
    <sheet name="10_Patrimonio" sheetId="15" r:id="rId15"/>
    <sheet name="11_Biblioteca" sheetId="16" r:id="rId16"/>
    <sheet name="12_Comunicazione URP" sheetId="17" r:id="rId17"/>
    <sheet name="13_Territorio" sheetId="18" r:id="rId18"/>
    <sheet name="14_Finanziario" sheetId="19" r:id="rId19"/>
    <sheet name="15_Sociale" sheetId="20" r:id="rId20"/>
    <sheet name="16_Entrate" sheetId="21" r:id="rId21"/>
    <sheet name="17_Edilizia" sheetId="22" r:id="rId22"/>
    <sheet name="18_Istruzione" sheetId="23" r:id="rId23"/>
    <sheet name="19_Manifestazioni" sheetId="24" r:id="rId24"/>
    <sheet name="21_Manutenzioni" sheetId="25" r:id="rId25"/>
    <sheet name="22_Manutenzioni str" sheetId="26" r:id="rId26"/>
    <sheet name="23_S Personale" sheetId="27" r:id="rId27"/>
    <sheet name="24_S Segreteria" sheetId="28" r:id="rId28"/>
    <sheet name="25_Idrico" sheetId="29" r:id="rId29"/>
  </sheets>
  <externalReferences>
    <externalReference r:id="rId32"/>
    <externalReference r:id="rId33"/>
    <externalReference r:id="rId34"/>
  </externalReferences>
  <definedNames>
    <definedName name="_xlnm.Print_Area" localSheetId="5">'1_Servizi cimiteriali'!$A$1:$P$96</definedName>
    <definedName name="_xlnm.Print_Area" localSheetId="14">'10_Patrimonio'!$A$1:$P$102</definedName>
    <definedName name="_xlnm.Print_Area" localSheetId="15">'11_Biblioteca'!$A$1:$P$87</definedName>
    <definedName name="_xlnm.Print_Area" localSheetId="16">'12_Comunicazione URP'!$A$1:$P$93</definedName>
    <definedName name="_xlnm.Print_Area" localSheetId="17">'13_Territorio'!$A$1:$P$86</definedName>
    <definedName name="_xlnm.Print_Area" localSheetId="18">'14_Finanziario'!$A$1:$P$89</definedName>
    <definedName name="_xlnm.Print_Area" localSheetId="19">'15_Sociale'!$A$1:$P$102</definedName>
    <definedName name="_xlnm.Print_Area" localSheetId="20">'16_Entrate'!$A$1:$P$95</definedName>
    <definedName name="_xlnm.Print_Area" localSheetId="21">'17_Edilizia'!$A$1:$P$106</definedName>
    <definedName name="_xlnm.Print_Area" localSheetId="22">'18_Istruzione'!$A$1:$P$93</definedName>
    <definedName name="_xlnm.Print_Area" localSheetId="23">'19_Manifestazioni'!$A$1:$P$137</definedName>
    <definedName name="_xlnm.Print_Area" localSheetId="6">'2_Anziani'!$A$1:$P$80</definedName>
    <definedName name="_xlnm.Print_Area" localSheetId="24">'21_Manutenzioni'!$A$1:$P$126</definedName>
    <definedName name="_xlnm.Print_Area" localSheetId="25">'22_Manutenzioni str'!$A$1:$P$76</definedName>
    <definedName name="_xlnm.Print_Area" localSheetId="26">'23_S Personale'!$A$1:$P$83</definedName>
    <definedName name="_xlnm.Print_Area" localSheetId="27">'24_S Segreteria'!$A$1:$P$97</definedName>
    <definedName name="_xlnm.Print_Area" localSheetId="28">'25_Idrico'!$A$1:$P$96</definedName>
    <definedName name="_xlnm.Print_Area" localSheetId="7">'3_Commercio'!$A$1:$P$87</definedName>
    <definedName name="_xlnm.Print_Area" localSheetId="8">'4_Ecologia'!$A$1:$P$106</definedName>
    <definedName name="_xlnm.Print_Area" localSheetId="9">'5_Ass.Scolastica'!$A$1:$P$114</definedName>
    <definedName name="_xlnm.Print_Area" localSheetId="10">'6_Demografici'!$A$1:$P$76</definedName>
    <definedName name="_xlnm.Print_Area" localSheetId="11">'7_Vigilanza ter'!$A$1:$P$131</definedName>
    <definedName name="_xlnm.Print_Area" localSheetId="12">'8 Disabili'!$A$1:$P$77</definedName>
    <definedName name="_xlnm.Print_Area" localSheetId="13">'9_Minori'!$A$1:$P$82</definedName>
    <definedName name="_xlnm.Print_Area" localSheetId="2">'Caratteristiche'!$A$2:$N$44</definedName>
    <definedName name="_xlnm.Print_Area" localSheetId="3">'Economico Patrimoniale'!$A$1:$L$109</definedName>
    <definedName name="_xlnm.Print_Area" localSheetId="4">'Organizzazione'!$A$1:$L$90</definedName>
    <definedName name="_xlnm.Print_Area" localSheetId="1">'processi'!$A$1:$C$26</definedName>
    <definedName name="_xlnm.Print_Area" localSheetId="0">'Schema Generale'!$A$1:$E$73</definedName>
    <definedName name="Payment_Needed">"Pagamento richiesto"</definedName>
    <definedName name="Reimbursement">"Rimborso"</definedName>
    <definedName name="_xlnm.Print_Titles" localSheetId="0">'Schema Generale'!$1:$1</definedName>
  </definedNames>
  <calcPr fullCalcOnLoad="1"/>
</workbook>
</file>

<file path=xl/comments10.xml><?xml version="1.0" encoding="utf-8"?>
<comments xmlns="http://schemas.openxmlformats.org/spreadsheetml/2006/main">
  <authors>
    <author> </author>
  </authors>
  <commentList>
    <comment ref="A56" authorId="0">
      <text>
        <r>
          <rPr>
            <b/>
            <sz val="8"/>
            <rFont val="Tahoma"/>
            <family val="2"/>
          </rPr>
          <t xml:space="preserve">Elisabetta Pandolfo : </t>
        </r>
        <r>
          <rPr>
            <sz val="8"/>
            <rFont val="Tahoma"/>
            <family val="2"/>
          </rPr>
          <t>in sofferenza anni 2008 - 2009 - 2010 per mancato recupero costo pasto insegnanti da parte dello Stato</t>
        </r>
        <r>
          <rPr>
            <sz val="8"/>
            <rFont val="Tahoma"/>
            <family val="2"/>
          </rPr>
          <t xml:space="preserve">
</t>
        </r>
      </text>
    </comment>
    <comment ref="P108" authorId="0">
      <text>
        <r>
          <rPr>
            <b/>
            <sz val="8"/>
            <rFont val="Tahoma"/>
            <family val="2"/>
          </rPr>
          <t xml:space="preserve"> Elisabetta Pandolfo: </t>
        </r>
        <r>
          <rPr>
            <sz val="8"/>
            <rFont val="Tahoma"/>
            <family val="2"/>
          </rPr>
          <t>anno 2009 performance è diminuire</t>
        </r>
        <r>
          <rPr>
            <sz val="8"/>
            <rFont val="Tahoma"/>
            <family val="2"/>
          </rPr>
          <t xml:space="preserve">
</t>
        </r>
      </text>
    </comment>
  </commentList>
</comments>
</file>

<file path=xl/comments13.xml><?xml version="1.0" encoding="utf-8"?>
<comments xmlns="http://schemas.openxmlformats.org/spreadsheetml/2006/main">
  <authors>
    <author> </author>
  </authors>
  <commentList>
    <comment ref="A38" authorId="0">
      <text>
        <r>
          <rPr>
            <b/>
            <sz val="8"/>
            <rFont val="Tahoma"/>
            <family val="2"/>
          </rPr>
          <t xml:space="preserve"> Elisabetta Pandolfo: </t>
        </r>
        <r>
          <rPr>
            <sz val="8"/>
            <rFont val="Tahoma"/>
            <family val="2"/>
          </rPr>
          <t>inserire costo integrazione rette</t>
        </r>
        <r>
          <rPr>
            <sz val="8"/>
            <rFont val="Tahoma"/>
            <family val="2"/>
          </rPr>
          <t xml:space="preserve">
</t>
        </r>
      </text>
    </comment>
  </commentList>
</comments>
</file>

<file path=xl/comments14.xml><?xml version="1.0" encoding="utf-8"?>
<comments xmlns="http://schemas.openxmlformats.org/spreadsheetml/2006/main">
  <authors>
    <author> </author>
  </authors>
  <commentList>
    <comment ref="A44" authorId="0">
      <text>
        <r>
          <rPr>
            <b/>
            <sz val="8"/>
            <rFont val="Tahoma"/>
            <family val="2"/>
          </rPr>
          <t xml:space="preserve"> Elisabetta Pandolfo: </t>
        </r>
        <r>
          <rPr>
            <sz val="8"/>
            <rFont val="Tahoma"/>
            <family val="2"/>
          </rPr>
          <t>ricordarsi costo convenzione centri estivi e dopo scuola</t>
        </r>
        <r>
          <rPr>
            <sz val="8"/>
            <rFont val="Tahoma"/>
            <family val="2"/>
          </rPr>
          <t xml:space="preserve">
</t>
        </r>
      </text>
    </comment>
  </commentList>
</comments>
</file>

<file path=xl/comments15.xml><?xml version="1.0" encoding="utf-8"?>
<comments xmlns="http://schemas.openxmlformats.org/spreadsheetml/2006/main">
  <authors>
    <author> </author>
  </authors>
  <commentList>
    <comment ref="A87" authorId="0">
      <text>
        <r>
          <rPr>
            <b/>
            <sz val="8"/>
            <rFont val="Tahoma"/>
            <family val="2"/>
          </rPr>
          <t xml:space="preserve"> Elisabetta Pandolfo: </t>
        </r>
        <r>
          <rPr>
            <sz val="8"/>
            <rFont val="Tahoma"/>
            <family val="2"/>
          </rPr>
          <t>Pl per sala consiglio</t>
        </r>
        <r>
          <rPr>
            <sz val="8"/>
            <rFont val="Tahoma"/>
            <family val="2"/>
          </rPr>
          <t xml:space="preserve">
</t>
        </r>
      </text>
    </comment>
    <comment ref="A93" authorId="0">
      <text>
        <r>
          <rPr>
            <b/>
            <sz val="8"/>
            <rFont val="Tahoma"/>
            <family val="2"/>
          </rPr>
          <t xml:space="preserve"> Elisabetta Pandolfo: </t>
        </r>
        <r>
          <rPr>
            <sz val="8"/>
            <rFont val="Tahoma"/>
            <family val="2"/>
          </rPr>
          <t>ricordarsi rimborso utenze chiedere Carmela</t>
        </r>
      </text>
    </comment>
  </commentList>
</comments>
</file>

<file path=xl/comments17.xml><?xml version="1.0" encoding="utf-8"?>
<comments xmlns="http://schemas.openxmlformats.org/spreadsheetml/2006/main">
  <authors>
    <author> </author>
  </authors>
  <commentList>
    <comment ref="A43" authorId="0">
      <text>
        <r>
          <rPr>
            <b/>
            <sz val="8"/>
            <rFont val="Tahoma"/>
            <family val="2"/>
          </rPr>
          <t xml:space="preserve"> Elisabetta Pandolfo: </t>
        </r>
        <r>
          <rPr>
            <sz val="8"/>
            <rFont val="Tahoma"/>
            <family val="2"/>
          </rPr>
          <t>ricordarsi il costo dei volantini e avvisi (materiale e distribuzione)</t>
        </r>
        <r>
          <rPr>
            <sz val="8"/>
            <rFont val="Tahoma"/>
            <family val="2"/>
          </rPr>
          <t xml:space="preserve">
</t>
        </r>
      </text>
    </comment>
  </commentList>
</comments>
</file>

<file path=xl/comments20.xml><?xml version="1.0" encoding="utf-8"?>
<comments xmlns="http://schemas.openxmlformats.org/spreadsheetml/2006/main">
  <authors>
    <author> </author>
  </authors>
  <commentList>
    <comment ref="A52" authorId="0">
      <text>
        <r>
          <rPr>
            <b/>
            <sz val="8"/>
            <rFont val="Tahoma"/>
            <family val="2"/>
          </rPr>
          <t xml:space="preserve"> Elisabetta Pandolfo: </t>
        </r>
        <r>
          <rPr>
            <sz val="8"/>
            <rFont val="Tahoma"/>
            <family val="2"/>
          </rPr>
          <t>inserire costo CPI</t>
        </r>
        <r>
          <rPr>
            <sz val="8"/>
            <rFont val="Tahoma"/>
            <family val="2"/>
          </rPr>
          <t xml:space="preserve">
</t>
        </r>
      </text>
    </comment>
  </commentList>
</comments>
</file>

<file path=xl/comments7.xml><?xml version="1.0" encoding="utf-8"?>
<comments xmlns="http://schemas.openxmlformats.org/spreadsheetml/2006/main">
  <authors>
    <author> </author>
  </authors>
  <commentList>
    <comment ref="A26" authorId="0">
      <text>
        <r>
          <rPr>
            <b/>
            <sz val="8"/>
            <rFont val="Tahoma"/>
            <family val="2"/>
          </rPr>
          <t xml:space="preserve">Elisabetta Pandolfo: </t>
        </r>
        <r>
          <rPr>
            <sz val="8"/>
            <rFont val="Tahoma"/>
            <family val="2"/>
          </rPr>
          <t>attenzione non è presente il trasporto perché gestito dalla Croce Azzurra</t>
        </r>
        <r>
          <rPr>
            <sz val="8"/>
            <rFont val="Tahoma"/>
            <family val="2"/>
          </rPr>
          <t xml:space="preserve">
</t>
        </r>
      </text>
    </comment>
    <comment ref="A29" authorId="0">
      <text>
        <r>
          <rPr>
            <b/>
            <sz val="8"/>
            <rFont val="Tahoma"/>
            <family val="2"/>
          </rPr>
          <t xml:space="preserve">Elisabetta Pandolfo: </t>
        </r>
        <r>
          <rPr>
            <sz val="8"/>
            <rFont val="Tahoma"/>
            <family val="2"/>
          </rPr>
          <t>n. utenti (utenti complessivi di servizi ed iniziative) è diverso da anziani assistiti (verso cui erogate assistenza)</t>
        </r>
        <r>
          <rPr>
            <sz val="8"/>
            <rFont val="Tahoma"/>
            <family val="2"/>
          </rPr>
          <t xml:space="preserve">
</t>
        </r>
      </text>
    </comment>
    <comment ref="A41" authorId="0">
      <text>
        <r>
          <rPr>
            <b/>
            <sz val="8"/>
            <rFont val="Tahoma"/>
            <family val="2"/>
          </rPr>
          <t xml:space="preserve">Elisabetta Pandolfo : </t>
        </r>
        <r>
          <rPr>
            <sz val="8"/>
            <rFont val="Tahoma"/>
            <family val="2"/>
          </rPr>
          <t>inserire costo integrazione rette</t>
        </r>
        <r>
          <rPr>
            <sz val="8"/>
            <rFont val="Tahoma"/>
            <family val="2"/>
          </rPr>
          <t xml:space="preserve">
</t>
        </r>
      </text>
    </comment>
  </commentList>
</comments>
</file>

<file path=xl/sharedStrings.xml><?xml version="1.0" encoding="utf-8"?>
<sst xmlns="http://schemas.openxmlformats.org/spreadsheetml/2006/main" count="3126" uniqueCount="1475">
  <si>
    <t>CARATTERISTICHE DELL'ENTE</t>
  </si>
  <si>
    <t>Descrizione</t>
  </si>
  <si>
    <t>Popolazione residente al 31/12</t>
  </si>
  <si>
    <t>di cui popolazione straniera</t>
  </si>
  <si>
    <t>Saldo Naturale</t>
  </si>
  <si>
    <t>nati nell'anno</t>
  </si>
  <si>
    <t>deceduti nell'anno</t>
  </si>
  <si>
    <t>immigrati</t>
  </si>
  <si>
    <t>Saldo Migratorio</t>
  </si>
  <si>
    <t>emigrati</t>
  </si>
  <si>
    <t>Popolazione per fasce d'età ISTAT</t>
  </si>
  <si>
    <t>Popolazione in età prescolare</t>
  </si>
  <si>
    <t>0-6 anni</t>
  </si>
  <si>
    <t>Popolazione in età scuola dell'obbligo</t>
  </si>
  <si>
    <t>7-14 anni</t>
  </si>
  <si>
    <t>Popolazione in forza lavoro</t>
  </si>
  <si>
    <t>15-29 anni</t>
  </si>
  <si>
    <t>Popolazione in età adulta</t>
  </si>
  <si>
    <t>30-65 anni</t>
  </si>
  <si>
    <t>Popolazione in età senile</t>
  </si>
  <si>
    <t>oltre 65 anni</t>
  </si>
  <si>
    <t>Popolazione per fasce d'età Stakeholders</t>
  </si>
  <si>
    <t>Prima infanzia</t>
  </si>
  <si>
    <t>0-3 anni</t>
  </si>
  <si>
    <t>Utenza scolastica</t>
  </si>
  <si>
    <t>4-13 anni</t>
  </si>
  <si>
    <t>Minori</t>
  </si>
  <si>
    <t>0-18 anni</t>
  </si>
  <si>
    <t>Giovani</t>
  </si>
  <si>
    <t>15-25 anni</t>
  </si>
  <si>
    <t>Popolazione massima insediabile (da strumento urbanistico vigente)</t>
  </si>
  <si>
    <t>Territorio</t>
  </si>
  <si>
    <t>Frazioni</t>
  </si>
  <si>
    <t>Risorse idriche</t>
  </si>
  <si>
    <t>Laghi</t>
  </si>
  <si>
    <t>Fiumi</t>
  </si>
  <si>
    <t>Viabilità</t>
  </si>
  <si>
    <t>Strade</t>
  </si>
  <si>
    <t>Statali</t>
  </si>
  <si>
    <t>Km</t>
  </si>
  <si>
    <t>Processo 1</t>
  </si>
  <si>
    <t>Processo 2</t>
  </si>
  <si>
    <t>Progettare e gestire interventi di manutenzione ordinaria sul patrimonio</t>
  </si>
  <si>
    <t>Gestire il demanio e il patrimonio comunale (rilevazioni, concessioni, locazioni e vendite)</t>
  </si>
  <si>
    <t>12-10-13-29</t>
  </si>
  <si>
    <t xml:space="preserve">16-35 </t>
  </si>
  <si>
    <t>N. violazioni globali al C.d.S.</t>
  </si>
  <si>
    <t>N. interventi di manutenzione su aree verdi realizzati</t>
  </si>
  <si>
    <t>Tot. Km strade</t>
  </si>
  <si>
    <t>N. iniziative culturali</t>
  </si>
  <si>
    <r>
      <t xml:space="preserve">% presenza sul territorio settimale
</t>
    </r>
    <r>
      <rPr>
        <sz val="9"/>
        <rFont val="Tahoma"/>
        <family val="2"/>
      </rPr>
      <t>(n. ore di vigilanza sul territorio settimale/ n. ore attività complessive pl settimali)</t>
    </r>
  </si>
  <si>
    <t>Proventi di competenza sanzioni sicurezza stradale</t>
  </si>
  <si>
    <t>N. infrazioni sicurezza stradale</t>
  </si>
  <si>
    <t>Proventi di competenza sanzioni territorio e attività della popolazione</t>
  </si>
  <si>
    <t>N. sanzioni territorio e attività della popolazione</t>
  </si>
  <si>
    <r>
      <t xml:space="preserve">Costo medio controlli su attività edilizie e produttive
</t>
    </r>
    <r>
      <rPr>
        <sz val="9"/>
        <rFont val="Tahoma"/>
        <family val="2"/>
      </rPr>
      <t>(costo del processo/ n. controlli effettuati su cantieri, attività produttive ed edilizie)</t>
    </r>
  </si>
  <si>
    <t>Proventi di competenza sanzioni attività edilizie e produttive</t>
  </si>
  <si>
    <r>
      <t xml:space="preserve">Valore medio sanzioni su attività edilizie e produttive
</t>
    </r>
    <r>
      <rPr>
        <sz val="9"/>
        <rFont val="Tahoma"/>
        <family val="2"/>
      </rPr>
      <t>(proventi di competenza/ n. abusi accertati)</t>
    </r>
  </si>
  <si>
    <t>Importo finanziamenti da altri Enti</t>
  </si>
  <si>
    <t>Spese correnti di Protezione Civile</t>
  </si>
  <si>
    <t xml:space="preserve">Valutazione del servizio da parte degli operatori </t>
  </si>
  <si>
    <t>N. ricorsi accolti sicurezza stradale</t>
  </si>
  <si>
    <t>N. ricorsi accolti sui controlli attività edilizie e produttive</t>
  </si>
  <si>
    <t>N. volontari di Protezione Civile residenti sul territorio</t>
  </si>
  <si>
    <t>N. sanzioni sicurezza stradale</t>
  </si>
  <si>
    <t>N. sanzioni attività edilizie e produttive</t>
  </si>
  <si>
    <r>
      <t xml:space="preserve">Partecipazione media  alle manifestazioni sportive                                                                                         
</t>
    </r>
    <r>
      <rPr>
        <sz val="9"/>
        <rFont val="Tahoma"/>
        <family val="2"/>
      </rPr>
      <t xml:space="preserve">(N.  partecipanti alle manifestazioni sportive / N. manifestazioni sportive )  </t>
    </r>
    <r>
      <rPr>
        <b/>
        <sz val="9"/>
        <rFont val="Tahoma"/>
        <family val="2"/>
      </rPr>
      <t xml:space="preserve">                                                                                              </t>
    </r>
  </si>
  <si>
    <t>N° impianti esistenti</t>
  </si>
  <si>
    <r>
      <t xml:space="preserve">Costo medio manutenzione ordinaria al mq
</t>
    </r>
    <r>
      <rPr>
        <sz val="9"/>
        <rFont val="Tahoma"/>
        <family val="2"/>
      </rPr>
      <t xml:space="preserve">(importo manutenzioni ordinarie/ mq patrimonio </t>
    </r>
    <r>
      <rPr>
        <sz val="9"/>
        <color indexed="10"/>
        <rFont val="Tahoma"/>
        <family val="2"/>
      </rPr>
      <t>fabbricato</t>
    </r>
    <r>
      <rPr>
        <sz val="9"/>
        <rFont val="Tahoma"/>
        <family val="2"/>
      </rPr>
      <t>)</t>
    </r>
  </si>
  <si>
    <r>
      <t xml:space="preserve">Tempo medio di attivazione 
</t>
    </r>
    <r>
      <rPr>
        <sz val="9"/>
        <rFont val="Tahoma"/>
        <family val="2"/>
      </rPr>
      <t>(dalla data richiesta alla data attivazione - esclusi i tempi di terzi)</t>
    </r>
  </si>
  <si>
    <r>
      <t xml:space="preserve">Costo pro capite del processo
</t>
    </r>
    <r>
      <rPr>
        <sz val="10"/>
        <rFont val="Tahoma"/>
        <family val="2"/>
      </rPr>
      <t>(costo processo/ popolazione)</t>
    </r>
  </si>
  <si>
    <t>N. unità operative del processo</t>
  </si>
  <si>
    <t>N. totale unità operative</t>
  </si>
  <si>
    <r>
      <t xml:space="preserve">% personale 
</t>
    </r>
    <r>
      <rPr>
        <sz val="9"/>
        <rFont val="Tahoma"/>
        <family val="2"/>
      </rPr>
      <t>(n. unità operative del processo/ n. unità operative totali)</t>
    </r>
  </si>
  <si>
    <r>
      <t xml:space="preserve">Grado di utilizzabilità degli impianti                                                                                                  </t>
    </r>
    <r>
      <rPr>
        <sz val="9"/>
        <rFont val="Tahoma"/>
        <family val="2"/>
      </rPr>
      <t>(n. convenzioni attivate per la gestione degli impianti / n. impianti esistenti)</t>
    </r>
  </si>
  <si>
    <t xml:space="preserve">% gradimento (indagine)   </t>
  </si>
  <si>
    <r>
      <t xml:space="preserve">Presidio serale 
</t>
    </r>
    <r>
      <rPr>
        <sz val="9"/>
        <rFont val="Tahoma"/>
        <family val="2"/>
      </rPr>
      <t>(n. ore serali/ n. ore di vigilanza sul territorio)</t>
    </r>
  </si>
  <si>
    <r>
      <t xml:space="preserve">Rapporto popolazione/agenti 
</t>
    </r>
    <r>
      <rPr>
        <sz val="9"/>
        <rFont val="Tahoma"/>
        <family val="2"/>
      </rPr>
      <t>(popolazione/ n. agenti)</t>
    </r>
  </si>
  <si>
    <r>
      <t xml:space="preserve">Tasso presenza 
</t>
    </r>
    <r>
      <rPr>
        <sz val="9"/>
        <rFont val="Tahoma"/>
        <family val="2"/>
      </rPr>
      <t>(n. ore di attività di controllo stradale/ Km strade territorio)</t>
    </r>
  </si>
  <si>
    <r>
      <t xml:space="preserve">% di abusivismo 
</t>
    </r>
    <r>
      <rPr>
        <sz val="9"/>
        <rFont val="Tahoma"/>
        <family val="2"/>
      </rPr>
      <t>(n. abusi accertati/ n. controlli effettuati)</t>
    </r>
  </si>
  <si>
    <r>
      <t xml:space="preserve">% controlli attività produttive 
</t>
    </r>
    <r>
      <rPr>
        <sz val="9"/>
        <rFont val="Tahoma"/>
        <family val="2"/>
      </rPr>
      <t>(n. controlli attività produttive/ n. attività produttive)</t>
    </r>
  </si>
  <si>
    <r>
      <t xml:space="preserve">% controlli cantieri 
</t>
    </r>
    <r>
      <rPr>
        <sz val="9"/>
        <rFont val="Tahoma"/>
        <family val="2"/>
      </rPr>
      <t>(n. controlli su cantieri/ n. cantieri aperti)</t>
    </r>
  </si>
  <si>
    <r>
      <t xml:space="preserve">% controlli attività edilizia 
</t>
    </r>
    <r>
      <rPr>
        <sz val="9"/>
        <rFont val="Tahoma"/>
        <family val="2"/>
      </rPr>
      <t>(n. controlli su attività edilizia/ n. attività edilizie)</t>
    </r>
  </si>
  <si>
    <t>N. ore di attività di controllo stradale settimanale</t>
  </si>
  <si>
    <t>N. ore attività complessive pl settimanali</t>
  </si>
  <si>
    <r>
      <t xml:space="preserve">% Controlli 
</t>
    </r>
    <r>
      <rPr>
        <sz val="9"/>
        <rFont val="Tahoma"/>
        <family val="2"/>
      </rPr>
      <t>(n. controlli C.d.S./ n. ore di attività di controllo stradale )</t>
    </r>
  </si>
  <si>
    <t>N. controlli C.d.S.</t>
  </si>
  <si>
    <t>N. ore di attività di controllo stradale</t>
  </si>
  <si>
    <t>Km strade territorio</t>
  </si>
  <si>
    <t>N. sinistri</t>
  </si>
  <si>
    <t>N. violazioni al C.d.S. immediatamente contestate</t>
  </si>
  <si>
    <r>
      <t xml:space="preserve">% sanzioni immediatamente contestate 
</t>
    </r>
    <r>
      <rPr>
        <sz val="9"/>
        <rFont val="Tahoma"/>
        <family val="2"/>
      </rPr>
      <t>(n. violazioni al C.d.S. immediatamente contestate/ n. violazioni globali al C.d.S.)</t>
    </r>
  </si>
  <si>
    <r>
      <t xml:space="preserve">Vigilanza stradale settimale
</t>
    </r>
    <r>
      <rPr>
        <sz val="9"/>
        <rFont val="Tahoma"/>
        <family val="2"/>
      </rPr>
      <t>(n. ore di attività di controllo stradale settimanale/ n. ore attività complessive pl settimanali)</t>
    </r>
  </si>
  <si>
    <r>
      <t xml:space="preserve">% intervento per abbandono                                                                                                           </t>
    </r>
    <r>
      <rPr>
        <sz val="9"/>
        <rFont val="Tahoma"/>
        <family val="2"/>
      </rPr>
      <t>(n. interventi effettuati per rimozione rifiuti abbandonati/ 365 gg.)</t>
    </r>
  </si>
  <si>
    <r>
      <t xml:space="preserve">% sanzioni erogate                                                                                                                        </t>
    </r>
    <r>
      <rPr>
        <sz val="9"/>
        <rFont val="Tahoma"/>
        <family val="2"/>
      </rPr>
      <t>(n. sanzioni/ n. controlli)</t>
    </r>
  </si>
  <si>
    <t>Km. Territorio</t>
  </si>
  <si>
    <t>Tempo medio chiusura procedimento di illeciti ambientali                                                                                            (dal riscontro dell'illecito alla sanzione)</t>
  </si>
  <si>
    <t>ND</t>
  </si>
  <si>
    <r>
      <t xml:space="preserve">Costo unitario del processo                                                                                                               
</t>
    </r>
    <r>
      <rPr>
        <sz val="9"/>
        <rFont val="Tahoma"/>
        <family val="2"/>
      </rPr>
      <t>(costo complessivo del processo/ n. unità operative totali)</t>
    </r>
  </si>
  <si>
    <r>
      <t xml:space="preserve">Costo unitario del processo                                                                                                                </t>
    </r>
    <r>
      <rPr>
        <sz val="9"/>
        <rFont val="Tahoma"/>
        <family val="2"/>
      </rPr>
      <t>(costo complessivo del processo/n. unità operative del processo)</t>
    </r>
  </si>
  <si>
    <r>
      <t xml:space="preserve">% personale
</t>
    </r>
    <r>
      <rPr>
        <sz val="9"/>
        <rFont val="Tahoma"/>
        <family val="2"/>
      </rPr>
      <t>(n. unità operative del processo/ n. unità operative totali)</t>
    </r>
  </si>
  <si>
    <t>N. pratiche</t>
  </si>
  <si>
    <r>
      <t xml:space="preserve">% certificati pro capite
</t>
    </r>
    <r>
      <rPr>
        <sz val="9"/>
        <color indexed="10"/>
        <rFont val="Tahoma"/>
        <family val="2"/>
      </rPr>
      <t>(n. certificati/popolazione)</t>
    </r>
  </si>
  <si>
    <t>Cultura e Sport</t>
  </si>
  <si>
    <t>Cittadini, Associazioni, Alunni e corpo docenti, Società sportive, espositori del settore alimentare e non/allevatori collegati alla Fiera</t>
  </si>
  <si>
    <t>S?</t>
  </si>
  <si>
    <t>S stime triennio e dato preciso da 2011</t>
  </si>
  <si>
    <t xml:space="preserve">C + UT </t>
  </si>
  <si>
    <r>
      <t xml:space="preserve">Costo pro-capite delle manifestazioni ricreative </t>
    </r>
    <r>
      <rPr>
        <b/>
        <sz val="9"/>
        <color indexed="10"/>
        <rFont val="Tahoma"/>
        <family val="2"/>
      </rPr>
      <t xml:space="preserve">(Festa degli anziani)   </t>
    </r>
    <r>
      <rPr>
        <b/>
        <sz val="9"/>
        <rFont val="Tahoma"/>
        <family val="2"/>
      </rPr>
      <t xml:space="preserve">                                                                                                       
</t>
    </r>
    <r>
      <rPr>
        <sz val="9"/>
        <rFont val="Tahoma"/>
        <family val="2"/>
      </rPr>
      <t>(Costo complessivo delle iniziative ricreative /N.  partecipanti alle iniziative ricreative )</t>
    </r>
  </si>
  <si>
    <r>
      <t xml:space="preserve">Costo pro-capite delle manifestazioni sportive dell'Ente                                                                                                        
</t>
    </r>
    <r>
      <rPr>
        <sz val="9"/>
        <color indexed="22"/>
        <rFont val="Tahoma"/>
        <family val="2"/>
      </rPr>
      <t>(Costo complessivo delle manifestazioni sportive /N.  partecipanti alle manifestazioni sportive )</t>
    </r>
  </si>
  <si>
    <t>Ragioneria e Demografici</t>
  </si>
  <si>
    <t>S + UT</t>
  </si>
  <si>
    <t>Affari generali</t>
  </si>
  <si>
    <r>
      <t xml:space="preserve">Soddisfazione della richiesta di fornitura                                                                                
</t>
    </r>
    <r>
      <rPr>
        <sz val="9"/>
        <rFont val="Tahoma"/>
        <family val="2"/>
      </rPr>
      <t>(interventi effettuati /interventi richiesti)</t>
    </r>
  </si>
  <si>
    <r>
      <t xml:space="preserve">Costo medio per intervento                                                                                                             </t>
    </r>
    <r>
      <rPr>
        <sz val="9"/>
        <rFont val="Tahoma"/>
        <family val="2"/>
      </rPr>
      <t>(costo complessivo del processo/ totale interventi)</t>
    </r>
  </si>
  <si>
    <t>Segreteria, CED</t>
  </si>
  <si>
    <t>Cittadini, Uffici comunali e Organi istituzionali</t>
  </si>
  <si>
    <r>
      <t xml:space="preserve">% media di partecipazione agli incontri istituzionali                                                                   
</t>
    </r>
    <r>
      <rPr>
        <sz val="9"/>
        <color indexed="22"/>
        <rFont val="Tahoma"/>
        <family val="2"/>
      </rPr>
      <t>(partecipanti/ incontri)</t>
    </r>
  </si>
  <si>
    <r>
      <t xml:space="preserve">Efficacia del Servizio Archivio                                                                                                           </t>
    </r>
    <r>
      <rPr>
        <sz val="9"/>
        <color indexed="22"/>
        <rFont val="Tahoma"/>
        <family val="2"/>
      </rPr>
      <t>(n. atti archiviati / n. atti da archiviare)</t>
    </r>
  </si>
  <si>
    <t>da 2011</t>
  </si>
  <si>
    <t>TUTTI</t>
  </si>
  <si>
    <t xml:space="preserve">Gestire la comunicazione istituzionale </t>
  </si>
  <si>
    <r>
      <t xml:space="preserve">Tasso di accessibilità sportello
</t>
    </r>
    <r>
      <rPr>
        <sz val="9"/>
        <color indexed="22"/>
        <rFont val="Tahoma"/>
        <family val="2"/>
      </rPr>
      <t>(h. apertura settimanale/36 h)</t>
    </r>
  </si>
  <si>
    <r>
      <t xml:space="preserve">% di richieste evase urp
</t>
    </r>
    <r>
      <rPr>
        <sz val="9"/>
        <color indexed="22"/>
        <rFont val="Tahoma"/>
        <family val="2"/>
      </rPr>
      <t>(n. richieste evase/ n. richieste pervenute)</t>
    </r>
  </si>
  <si>
    <r>
      <t xml:space="preserve">% copertura newsletter                                                                                                                         </t>
    </r>
    <r>
      <rPr>
        <sz val="9"/>
        <color indexed="22"/>
        <rFont val="Tahoma"/>
        <family val="2"/>
      </rPr>
      <t>(n. iscritti/ cittadini)</t>
    </r>
  </si>
  <si>
    <r>
      <t xml:space="preserve">% evasione richieste on-line                                                                                                                             </t>
    </r>
    <r>
      <rPr>
        <sz val="9"/>
        <color indexed="22"/>
        <rFont val="Tahoma"/>
        <family val="2"/>
      </rPr>
      <t>(n. richieste evase on-line/Tot. Richieste pervenute)</t>
    </r>
  </si>
  <si>
    <r>
      <t xml:space="preserve">Copertura manifesti
</t>
    </r>
    <r>
      <rPr>
        <sz val="9"/>
        <color indexed="10"/>
        <rFont val="Tahoma"/>
        <family val="2"/>
      </rPr>
      <t>(n. manifesti/ n. iniziative)</t>
    </r>
  </si>
  <si>
    <r>
      <t>% comodati d'uso</t>
    </r>
    <r>
      <rPr>
        <sz val="9"/>
        <color indexed="10"/>
        <rFont val="Tahoma"/>
        <family val="2"/>
      </rPr>
      <t xml:space="preserve">
(n. comodati d'uso rilasciati/ n. richieste comodati d'uso pervenute)</t>
    </r>
  </si>
  <si>
    <t>UT + S</t>
  </si>
  <si>
    <t>C + S</t>
  </si>
  <si>
    <t>PL + C+ UT + S</t>
  </si>
  <si>
    <t>C + UT + S + PL</t>
  </si>
  <si>
    <t>Demografici</t>
  </si>
  <si>
    <r>
      <t xml:space="preserve">Conversione aree in abbandono                                                                                                     
</t>
    </r>
    <r>
      <rPr>
        <sz val="9"/>
        <rFont val="Tahoma"/>
        <family val="2"/>
      </rPr>
      <t>(n. nuove concessioni-rinnovi rilasciati/ n. aree occupate)</t>
    </r>
  </si>
  <si>
    <r>
      <t>Tempo medio predisposizione contratti</t>
    </r>
    <r>
      <rPr>
        <sz val="9"/>
        <rFont val="Tahoma"/>
        <family val="2"/>
      </rPr>
      <t xml:space="preserve"> (da richiesta a chiusura della pratica)</t>
    </r>
  </si>
  <si>
    <t>Attività di consulenza e supporto ai cittadini relativamente all'Anagrafe, allo Stato Civile, Elettorale, Statistica e alla Leva, rivolti alla semplificazione ed alla tempestività dei procedimenti.</t>
  </si>
  <si>
    <t>CORNO ROSARIA</t>
  </si>
  <si>
    <t>ROSSETTI FIORELLA</t>
  </si>
  <si>
    <t>BERRA GIULIANA</t>
  </si>
  <si>
    <r>
      <t xml:space="preserve">% Autorizzazioni </t>
    </r>
    <r>
      <rPr>
        <b/>
        <sz val="9"/>
        <color indexed="10"/>
        <rFont val="Tahoma"/>
        <family val="2"/>
      </rPr>
      <t>uso locali</t>
    </r>
    <r>
      <rPr>
        <b/>
        <sz val="9"/>
        <rFont val="Tahoma"/>
        <family val="2"/>
      </rPr>
      <t xml:space="preserve"> rilasciate
</t>
    </r>
    <r>
      <rPr>
        <sz val="9"/>
        <rFont val="Tahoma"/>
        <family val="2"/>
      </rPr>
      <t>(n. autorizzazioni rilasciate/ n. richieste pervenute)</t>
    </r>
  </si>
  <si>
    <t>S + PL + C</t>
  </si>
  <si>
    <r>
      <t xml:space="preserve">% Locazioni 
</t>
    </r>
    <r>
      <rPr>
        <sz val="9"/>
        <rFont val="Tahoma"/>
        <family val="2"/>
      </rPr>
      <t>(n. immobili locati/ n. immobili locabili)</t>
    </r>
  </si>
  <si>
    <t>N. domeniche di apertura</t>
  </si>
  <si>
    <t>N. domeniche anno</t>
  </si>
  <si>
    <t>N. prestiti effettuati la domenica</t>
  </si>
  <si>
    <t>N. partecipanti alle iniziative di promozione della lettura</t>
  </si>
  <si>
    <t>N. iniziative di promozione della lettura</t>
  </si>
  <si>
    <t>Ore accesso internet</t>
  </si>
  <si>
    <t>Ore apertura biblioteca</t>
  </si>
  <si>
    <t>Garantire una corretta comunicazione ai cittadini secondo i principi di trasparenza e di efficacia attraverso il costante aggiornamento del sito istituzionale e il Foglio Informatore</t>
  </si>
  <si>
    <t>Tempo medio per la risposta alle osservazioni in caso di varianti al PRGC (da regione-provincia-enti-cittadini)</t>
  </si>
  <si>
    <t>N° utenti Sportello Badanti</t>
  </si>
  <si>
    <t>N° utenti Sportello Immigrati</t>
  </si>
  <si>
    <t>N° utenti servizio Trasporto Amico</t>
  </si>
  <si>
    <t>Garantire tutte le attività finalizzate al sostegno, all’assistenza, alla formazione, alla prevenzione e al recupero di minori in situazioni di fragilità o rischio e delle loro famiglie.</t>
  </si>
  <si>
    <r>
      <t xml:space="preserve">Tasso presenza media
</t>
    </r>
    <r>
      <rPr>
        <sz val="9"/>
        <color indexed="22"/>
        <rFont val="Tahoma"/>
        <family val="2"/>
      </rPr>
      <t>(n. presenza complessiva /n. giornate di attività)</t>
    </r>
  </si>
  <si>
    <r>
      <t xml:space="preserve">Tasso di accessibilità                                                                                                                         
</t>
    </r>
    <r>
      <rPr>
        <sz val="9"/>
        <color indexed="22"/>
        <rFont val="Tahoma"/>
        <family val="2"/>
      </rPr>
      <t>(n. gg apertura pubblico/365gg)</t>
    </r>
  </si>
  <si>
    <r>
      <t xml:space="preserve">% Finanziamenti 
</t>
    </r>
    <r>
      <rPr>
        <sz val="9"/>
        <color indexed="22"/>
        <rFont val="Tahoma"/>
        <family val="2"/>
      </rPr>
      <t>(importo finanziato da altri Enti su progetti/totale costo processo)</t>
    </r>
  </si>
  <si>
    <r>
      <t xml:space="preserve">Provento medio servizi infanzia/giovani                                                                                              
</t>
    </r>
    <r>
      <rPr>
        <sz val="9"/>
        <color indexed="22"/>
        <rFont val="Tahoma"/>
        <family val="2"/>
      </rPr>
      <t>(provento/utenti servizi infanzia/giovani )</t>
    </r>
  </si>
  <si>
    <r>
      <t xml:space="preserve">% di copertura del processo 
</t>
    </r>
    <r>
      <rPr>
        <sz val="9"/>
        <color indexed="22"/>
        <rFont val="Tahoma"/>
        <family val="2"/>
      </rPr>
      <t>(proventi di competenza / costo del processo)</t>
    </r>
  </si>
  <si>
    <r>
      <t xml:space="preserve">% Finanziamenti 
</t>
    </r>
    <r>
      <rPr>
        <sz val="9"/>
        <color indexed="22"/>
        <rFont val="Tahoma"/>
        <family val="2"/>
      </rPr>
      <t>(importo finanziato da altri Enti su progetti/costo del processo)</t>
    </r>
  </si>
  <si>
    <r>
      <t xml:space="preserve">Tasso recupero imposta pubblicitaria                                                                                                   
</t>
    </r>
    <r>
      <rPr>
        <sz val="9"/>
        <color indexed="22"/>
        <rFont val="Tahoma"/>
        <family val="2"/>
      </rPr>
      <t>(Totale recupero imposta pubblicitaria/ totale entrate imposta pubblicitaria)</t>
    </r>
  </si>
  <si>
    <t>PL</t>
  </si>
  <si>
    <t>F+PL</t>
  </si>
  <si>
    <r>
      <t xml:space="preserve">% risorse destinate per manutenzioni stradali
</t>
    </r>
    <r>
      <rPr>
        <sz val="9"/>
        <rFont val="Tahoma"/>
        <family val="2"/>
      </rPr>
      <t xml:space="preserve">(spesa impegnata per manutenzioni stradali / spesa programmata per manutenzioni stradali) </t>
    </r>
  </si>
  <si>
    <r>
      <t xml:space="preserve">Costo medio della segnaletica per km                                                                                              
</t>
    </r>
    <r>
      <rPr>
        <sz val="9"/>
        <rFont val="Tahoma"/>
        <family val="2"/>
      </rPr>
      <t>(costo segnaletica/km strade urbane)</t>
    </r>
  </si>
  <si>
    <t>% gradimento  (da customer satisfaction)</t>
  </si>
  <si>
    <r>
      <t xml:space="preserve">Puntualità nell'erogazione dei pasti                                                                                             
</t>
    </r>
    <r>
      <rPr>
        <sz val="9"/>
        <rFont val="Tahoma"/>
        <family val="2"/>
      </rPr>
      <t>(tempo di attesa espresso in minuti)</t>
    </r>
  </si>
  <si>
    <r>
      <t xml:space="preserve">% gradimento                                                                                         
</t>
    </r>
    <r>
      <rPr>
        <sz val="9"/>
        <rFont val="Tahoma"/>
        <family val="2"/>
      </rPr>
      <t>(da customer satifaction)</t>
    </r>
  </si>
  <si>
    <t>Processo 5</t>
  </si>
  <si>
    <t>N° Utenti refezione scolastica</t>
  </si>
  <si>
    <t>Tempo di attesa consegna pasti espresso in minuti</t>
  </si>
  <si>
    <r>
      <t xml:space="preserve">% di utilizzo della refezione scolastica                                                                                         
</t>
    </r>
    <r>
      <rPr>
        <sz val="9"/>
        <rFont val="Tahoma"/>
        <family val="2"/>
      </rPr>
      <t>(utenti refezione scolastica/alunni)</t>
    </r>
  </si>
  <si>
    <r>
      <t xml:space="preserve">% soddisfazione delle richieste refezione scolastica
</t>
    </r>
    <r>
      <rPr>
        <sz val="9"/>
        <rFont val="Tahoma"/>
        <family val="2"/>
      </rPr>
      <t>(domande accolte r.s./ domande presentate r.s.)</t>
    </r>
  </si>
  <si>
    <r>
      <t xml:space="preserve">Costo pasto
</t>
    </r>
    <r>
      <rPr>
        <sz val="9"/>
        <rFont val="Tahoma"/>
        <family val="2"/>
      </rPr>
      <t>(spesa di competenza/n. pasti)</t>
    </r>
  </si>
  <si>
    <t>Proventi di competenza refezione scolastica</t>
  </si>
  <si>
    <r>
      <t xml:space="preserve">% di copertura della refezione scolastica                                                                                                     </t>
    </r>
    <r>
      <rPr>
        <sz val="9"/>
        <rFont val="Tahoma"/>
        <family val="2"/>
      </rPr>
      <t>(provento di competenza/ spesa di competenza del servizio Tit. I)</t>
    </r>
  </si>
  <si>
    <t>Cittadini, Amministratori e Contribuenti</t>
  </si>
  <si>
    <r>
      <t xml:space="preserve">Tempo medio Rilascio concessioni </t>
    </r>
    <r>
      <rPr>
        <b/>
        <sz val="9"/>
        <color indexed="10"/>
        <rFont val="Tahoma"/>
        <family val="2"/>
      </rPr>
      <t>suolo pubblico</t>
    </r>
  </si>
  <si>
    <t>Cittadini residenti e non, utenti della strada, amministratori e fruitori dei beni</t>
  </si>
  <si>
    <r>
      <t xml:space="preserve">Tempo medio sopralluogo segnaletica e manto stradale
</t>
    </r>
    <r>
      <rPr>
        <sz val="9"/>
        <color indexed="10"/>
        <rFont val="Tahoma"/>
        <family val="2"/>
      </rPr>
      <t>(dalla segnalazione al sopralluogo effettuato)</t>
    </r>
  </si>
  <si>
    <t>PL + UT</t>
  </si>
  <si>
    <t xml:space="preserve">Finalità del Processo </t>
  </si>
  <si>
    <t>totale delibere (pareri)</t>
  </si>
  <si>
    <t>N° richieste evase (pareri - impegni - accertamenti)</t>
  </si>
  <si>
    <t>N° richieste pervenute (pareri - impegni - accertamenti)</t>
  </si>
  <si>
    <t>Tempo medio di rilascio del titolo abilitativo                                                                                          (in funzione della tipologia di autorizzazione)</t>
  </si>
  <si>
    <t>€ sanzioni rispetto tempistiche (oneri, fine lavori, agibilità,ecc.)</t>
  </si>
  <si>
    <t>% gradimento  (indagine)</t>
  </si>
  <si>
    <t>n. ricorsi di edilizia</t>
  </si>
  <si>
    <t>n. pratiche di diniego</t>
  </si>
  <si>
    <r>
      <t xml:space="preserve">Costo medio pratica                                                                                                                   
</t>
    </r>
    <r>
      <rPr>
        <sz val="9"/>
        <rFont val="Tahoma"/>
        <family val="2"/>
      </rPr>
      <t>(costo del processo /N. pratiche evase)</t>
    </r>
  </si>
  <si>
    <r>
      <t xml:space="preserve">Provento medio urbanizzazione                                                                                                                          </t>
    </r>
    <r>
      <rPr>
        <sz val="9"/>
        <rFont val="Tahoma"/>
        <family val="2"/>
      </rPr>
      <t>(Oneri urbanizzazioni/N. titoli abilitativi rilasciati)</t>
    </r>
  </si>
  <si>
    <r>
      <t xml:space="preserve">Proventi da sanzioni                                                                                                                                    </t>
    </r>
    <r>
      <rPr>
        <sz val="9"/>
        <rFont val="Tahoma"/>
        <family val="2"/>
      </rPr>
      <t xml:space="preserve"> (€ sanzioni rispetto tempistiche* / n. pratiche evase)</t>
    </r>
  </si>
  <si>
    <r>
      <t xml:space="preserve">Costo pro capite del processo
</t>
    </r>
    <r>
      <rPr>
        <sz val="9"/>
        <rFont val="Tahoma"/>
        <family val="2"/>
      </rPr>
      <t>(costo processo/popolazione)</t>
    </r>
  </si>
  <si>
    <t>N. domande contributi accolte</t>
  </si>
  <si>
    <t>INDICATORI DI PERFORMANCE</t>
  </si>
  <si>
    <t>Atteso nell'anno</t>
  </si>
  <si>
    <t xml:space="preserve">Raggiunto nell'anno </t>
  </si>
  <si>
    <t>Raggiunto nell'anno/
Atteso nell'anno</t>
  </si>
  <si>
    <t>Performance realizzata</t>
  </si>
  <si>
    <t xml:space="preserve">SERVIZI DI PROTEZIONE CIVILE </t>
  </si>
  <si>
    <t xml:space="preserve">SERVIZIO IDRICO INTEGRATO </t>
  </si>
  <si>
    <t xml:space="preserve">SERVIZIO SMALTIMENTO RIFIUTI  </t>
  </si>
  <si>
    <t xml:space="preserve">PARCHI E SERVIZI PER LA TUTELA AMBIENTALE DEL VERDE </t>
  </si>
  <si>
    <t>FUNZIONI NEL SETTORE SOCIALE</t>
  </si>
  <si>
    <t>Totale entrate imposta pubblicitaria</t>
  </si>
  <si>
    <t>Totale importo riscosso a seguito accertamenti di competenza</t>
  </si>
  <si>
    <t>Totale importo residui attivi all'1 gennaio -Titolo III cat. 1,2-</t>
  </si>
  <si>
    <t>N procedure coattive attivate extratributarie e tributarie</t>
  </si>
  <si>
    <t>N. crediti in sofferenza</t>
  </si>
  <si>
    <r>
      <t xml:space="preserve">% di morosità                                                                                                      
 </t>
    </r>
    <r>
      <rPr>
        <sz val="9"/>
        <rFont val="Tahoma"/>
        <family val="2"/>
      </rPr>
      <t>(morosi/contribuenti )</t>
    </r>
  </si>
  <si>
    <r>
      <t xml:space="preserve">Tasso recupero evasione ICI                                                                                                   </t>
    </r>
    <r>
      <rPr>
        <sz val="9"/>
        <rFont val="Tahoma"/>
        <family val="2"/>
      </rPr>
      <t xml:space="preserve">     
(Totale recupero evasione ICI / totale entrate ICI)</t>
    </r>
  </si>
  <si>
    <r>
      <t xml:space="preserve">Velocità media incasso                                                                                                             
</t>
    </r>
    <r>
      <rPr>
        <sz val="9"/>
        <rFont val="Tahoma"/>
        <family val="2"/>
      </rPr>
      <t>(tempo che intercorre fra accertamento e incasso - n. gg)</t>
    </r>
  </si>
  <si>
    <r>
      <t xml:space="preserve">Costo pro capite del processo 
</t>
    </r>
    <r>
      <rPr>
        <sz val="9"/>
        <rFont val="Tahoma"/>
        <family val="2"/>
      </rPr>
      <t>(costo processo/ popolazione)</t>
    </r>
  </si>
  <si>
    <r>
      <t xml:space="preserve">% riscossione accertamenti tributari                                                                                         
 </t>
    </r>
    <r>
      <rPr>
        <sz val="9"/>
        <rFont val="Tahoma"/>
        <family val="2"/>
      </rPr>
      <t>(importo riscosso a seguito di accertamenti / totale importo accertato)</t>
    </r>
  </si>
  <si>
    <t>FUNZIONI SERVIZI PRODUTTIVI</t>
  </si>
  <si>
    <t>DISTRIBUZIONE GAS</t>
  </si>
  <si>
    <t xml:space="preserve">CENTRALE DEL LATTE </t>
  </si>
  <si>
    <t>4. Trasferimenti erariali pro-capite</t>
  </si>
  <si>
    <t>Capacità gestionale</t>
  </si>
  <si>
    <t>1. Incidenza residui attivi</t>
  </si>
  <si>
    <t xml:space="preserve">Residui attivi </t>
  </si>
  <si>
    <t>Totale accertamenti</t>
  </si>
  <si>
    <t>2. Incidenza residui passivi</t>
  </si>
  <si>
    <t>Residui passivi</t>
  </si>
  <si>
    <t>Totale impegni</t>
  </si>
  <si>
    <t>3. Velocità di riscossione entrate proprie</t>
  </si>
  <si>
    <t>Riscossioni titoli 1 + 3</t>
  </si>
  <si>
    <t>Accertamenti titoli 1 + 3</t>
  </si>
  <si>
    <t>4. Velocità di pagamenti spese correnti</t>
  </si>
  <si>
    <t>Pagamenti titolo 1</t>
  </si>
  <si>
    <t>Impegni titolo 1</t>
  </si>
  <si>
    <t>STRUTTURA - ORGANIZZAZIONE</t>
  </si>
  <si>
    <t>Personale in servizio</t>
  </si>
  <si>
    <t>Dirigenti</t>
  </si>
  <si>
    <t>Posizioni Organizzative</t>
  </si>
  <si>
    <t>Dipendenti</t>
  </si>
  <si>
    <t>Età media del personale</t>
  </si>
  <si>
    <t>Totale Età Media</t>
  </si>
  <si>
    <t>Indici di assenza</t>
  </si>
  <si>
    <t>Malattia + Ferie + Altro</t>
  </si>
  <si>
    <t>Malattia + Altro</t>
  </si>
  <si>
    <t>Indici per la spesa del Personale</t>
  </si>
  <si>
    <t xml:space="preserve">Spesa complessiva per il personale </t>
  </si>
  <si>
    <t>Spesa per la formazione (stanziato)</t>
  </si>
  <si>
    <t>Spesa per la formazione (impegnato)</t>
  </si>
  <si>
    <t>SPESA PER IL PERSONALE</t>
  </si>
  <si>
    <t>1. Costo personale su spesa corrente</t>
  </si>
  <si>
    <t>2. Costo medio del personale</t>
  </si>
  <si>
    <t>Numero dipendenti</t>
  </si>
  <si>
    <t>3. Costo personale pro-capite</t>
  </si>
  <si>
    <t>4. Rapporto dipendenti su popolazione</t>
  </si>
  <si>
    <t>5. Rapporto dirigenti su dipendenti</t>
  </si>
  <si>
    <t>Numero dirigenti</t>
  </si>
  <si>
    <t>6. Rapporto P.O. su dipendenti</t>
  </si>
  <si>
    <t>Numero Posizioni Organizzative</t>
  </si>
  <si>
    <t>7. Capacità di spesa su formazione</t>
  </si>
  <si>
    <t>Spesa per formazione impegnata</t>
  </si>
  <si>
    <t>Spesa per formazione prevista</t>
  </si>
  <si>
    <t>8. Spesa media formazione</t>
  </si>
  <si>
    <t>Spesa per formazione</t>
  </si>
  <si>
    <t>9. Costo formazione su spesa personale</t>
  </si>
  <si>
    <t>Processo 16</t>
  </si>
  <si>
    <r>
      <t xml:space="preserve">% attuazione dei Piani attuativi                                                                                                       </t>
    </r>
    <r>
      <rPr>
        <sz val="9"/>
        <rFont val="Tahoma"/>
        <family val="2"/>
      </rPr>
      <t>(N. piani attuativi approvati/Piani attuativi presentati)</t>
    </r>
  </si>
  <si>
    <r>
      <t xml:space="preserve">Costo pro capite                                                                                                                              </t>
    </r>
    <r>
      <rPr>
        <sz val="9"/>
        <rFont val="Tahoma"/>
        <family val="2"/>
      </rPr>
      <t>(costo complessivo del processo/popolazione)</t>
    </r>
  </si>
  <si>
    <t>no 15</t>
  </si>
  <si>
    <t>da</t>
  </si>
  <si>
    <t>Costo del processo</t>
  </si>
  <si>
    <r>
      <t xml:space="preserve">% Copertura 
</t>
    </r>
    <r>
      <rPr>
        <sz val="9"/>
        <rFont val="Tahoma"/>
        <family val="2"/>
      </rPr>
      <t>(proventi cimiteriali di competenza/costo del processo)</t>
    </r>
  </si>
  <si>
    <t>Proventi cimiteriali di competenza</t>
  </si>
  <si>
    <t>Finanze</t>
  </si>
  <si>
    <t>CED</t>
  </si>
  <si>
    <t>Personale</t>
  </si>
  <si>
    <t>Garantire il supporto agli organi istituzionali e alle aree organizzative dell'Ente attraverso le attività di Segreteria, la  gestione e l'archiviazione degli atti in entrata e in uscita e gli adempimenti normativi. Assicurare la continuità di funzionamento dei servizi informativi attraverso l'approvvigionamento e la manutenzione dei sistemi informatici comunali.</t>
  </si>
  <si>
    <t>F+S</t>
  </si>
  <si>
    <t>F</t>
  </si>
  <si>
    <t>Ragioneria</t>
  </si>
  <si>
    <t>Tributi</t>
  </si>
  <si>
    <t>Amministratori e Funzionari</t>
  </si>
  <si>
    <r>
      <t xml:space="preserve">Tasso recupero evasione TARSU                                                                                                   </t>
    </r>
    <r>
      <rPr>
        <sz val="9"/>
        <rFont val="Tahoma"/>
        <family val="2"/>
      </rPr>
      <t>(Totale recupero evasione TARSU/ totale entrate TARSU)</t>
    </r>
  </si>
  <si>
    <r>
      <t xml:space="preserve">Gestire la comunicazione istituzionale </t>
    </r>
    <r>
      <rPr>
        <sz val="10"/>
        <color indexed="22"/>
        <rFont val="Tahoma"/>
        <family val="2"/>
      </rPr>
      <t>e l'URP</t>
    </r>
  </si>
  <si>
    <r>
      <t xml:space="preserve">Organizzare manifestazioni ed iniziative culturali, </t>
    </r>
    <r>
      <rPr>
        <sz val="10"/>
        <color indexed="10"/>
        <rFont val="Tahoma"/>
        <family val="2"/>
      </rPr>
      <t>formative</t>
    </r>
    <r>
      <rPr>
        <sz val="10"/>
        <rFont val="Tahoma"/>
        <family val="2"/>
      </rPr>
      <t>, sportive e turistiche</t>
    </r>
  </si>
  <si>
    <t>Finanze, Affari Generali, Ufficio tecnico</t>
  </si>
  <si>
    <t>Ufficio tecnico e Polizia locale</t>
  </si>
  <si>
    <r>
      <t xml:space="preserve">Tasso di accessibilità
</t>
    </r>
    <r>
      <rPr>
        <sz val="9"/>
        <color indexed="10"/>
        <rFont val="Tahoma"/>
        <family val="2"/>
      </rPr>
      <t>(h. apertura settimanale)</t>
    </r>
  </si>
  <si>
    <t>provento complessivo locazione terreni</t>
  </si>
  <si>
    <t>mq. terreni locati</t>
  </si>
  <si>
    <r>
      <t xml:space="preserve">% Locazioni terreni
</t>
    </r>
    <r>
      <rPr>
        <sz val="9"/>
        <color indexed="10"/>
        <rFont val="Tahoma"/>
        <family val="2"/>
      </rPr>
      <t>(n. terreni locati/ n. terreni locabili)</t>
    </r>
  </si>
  <si>
    <t>n. terreni locati</t>
  </si>
  <si>
    <t>n. terreni locabili</t>
  </si>
  <si>
    <t>n. comodati d'uso rilasciati</t>
  </si>
  <si>
    <t>n. richieste comodati d'uso pervenute</t>
  </si>
  <si>
    <r>
      <t xml:space="preserve">% soddisfazione delle richieste di sostegno alla locazione
</t>
    </r>
    <r>
      <rPr>
        <sz val="9"/>
        <rFont val="Tahoma"/>
        <family val="2"/>
      </rPr>
      <t>(domande accolte/ domande presentate ammissibili)</t>
    </r>
  </si>
  <si>
    <r>
      <t xml:space="preserve">Copertura del servizio Assistenza Sociale
</t>
    </r>
    <r>
      <rPr>
        <sz val="9"/>
        <rFont val="Tahoma"/>
        <family val="2"/>
      </rPr>
      <t>(n. contatti al servizio Assistenza Sociale/ popolazione maggiore di 18 anni)</t>
    </r>
  </si>
  <si>
    <r>
      <t xml:space="preserve">Media delle prestazioni Servizio Assistenza Sociale 
</t>
    </r>
    <r>
      <rPr>
        <sz val="9"/>
        <rFont val="Tahoma"/>
        <family val="2"/>
      </rPr>
      <t>(n. prestazioni Servizio Assistenza Sociale /n. utenti in carico Servizio Assistenza Sociale )</t>
    </r>
  </si>
  <si>
    <r>
      <t xml:space="preserve">Grado di sostegno comunale                                                                                                             
</t>
    </r>
    <r>
      <rPr>
        <sz val="9"/>
        <rFont val="Tahoma"/>
        <family val="2"/>
      </rPr>
      <t>(N. iniziative finanziate / N. iniziative organizzate sul territorio )</t>
    </r>
  </si>
  <si>
    <r>
      <t xml:space="preserve">Partecipazione media  alle iniziative culturali                                                                                            
</t>
    </r>
    <r>
      <rPr>
        <sz val="9"/>
        <rFont val="Tahoma"/>
        <family val="2"/>
      </rPr>
      <t xml:space="preserve">(N.  partecipanti alle iniziative culturali  / N. iniziative culturali )  </t>
    </r>
    <r>
      <rPr>
        <b/>
        <sz val="9"/>
        <rFont val="Tahoma"/>
        <family val="2"/>
      </rPr>
      <t xml:space="preserve">                                                                                              </t>
    </r>
  </si>
  <si>
    <r>
      <t xml:space="preserve">Partecipazione media  alle manifestazioni ricreative                                                                                            
</t>
    </r>
    <r>
      <rPr>
        <sz val="9"/>
        <rFont val="Tahoma"/>
        <family val="2"/>
      </rPr>
      <t xml:space="preserve">(N.  partecipanti alle manifestazioni ricreative   / N. manifestazioni ricreative)  </t>
    </r>
    <r>
      <rPr>
        <b/>
        <sz val="9"/>
        <rFont val="Tahoma"/>
        <family val="2"/>
      </rPr>
      <t xml:space="preserve">                                                                                              </t>
    </r>
  </si>
  <si>
    <t>Cittadini</t>
  </si>
  <si>
    <t>N° reclami e/o n° segnalazioni</t>
  </si>
  <si>
    <t>N° ore totali apertura</t>
  </si>
  <si>
    <t>Costo del Processo</t>
  </si>
  <si>
    <t xml:space="preserve">ASILI NIDO, SERVIZI PER L'INFANZIA E PER I MINORI </t>
  </si>
  <si>
    <t xml:space="preserve">SERVIZI DI PREVENZIONE E RIABILITAZIONE </t>
  </si>
  <si>
    <t xml:space="preserve">STRUTTURE RESIDENZIALI E DI RICOVERO PER  ANZIANI </t>
  </si>
  <si>
    <t xml:space="preserve">ASSISTENZA, BENEFICENZA PUBBLICA E SERVIZI DIVERSI ALLA PERSONA  </t>
  </si>
  <si>
    <t xml:space="preserve">SERVIZIO NECROSCOPICO E CIMITERIALE  </t>
  </si>
  <si>
    <t>Erogare servizi cimiteriali</t>
  </si>
  <si>
    <t>FUNZIONI NEL CAMPO SVILUPPO ECONOMICO</t>
  </si>
  <si>
    <t xml:space="preserve">AFFISSIONE E PUBBLICITA'  </t>
  </si>
  <si>
    <t xml:space="preserve">FIERE, MRCATI E SERVIZI CONNESSI </t>
  </si>
  <si>
    <t xml:space="preserve">MATTATOIO E SERVIZI CONNESSI </t>
  </si>
  <si>
    <t xml:space="preserve">SERVIZI RELATIVI ALL'INDUSTRIA  </t>
  </si>
  <si>
    <t>SERVIZI RELATIVI AL COMMERCIO</t>
  </si>
  <si>
    <t>SERVIZI RELATIVI ALL' INQUINAMENTO</t>
  </si>
  <si>
    <t>SERVIZI RELATIVI ALL' AGRICOLTURA</t>
  </si>
  <si>
    <r>
      <t xml:space="preserve">Grado di controllo DIA                                                                                                                             </t>
    </r>
    <r>
      <rPr>
        <sz val="9"/>
        <rFont val="Tahoma"/>
        <family val="2"/>
      </rPr>
      <t>(n. controlli DIA / DIA presentate)</t>
    </r>
  </si>
  <si>
    <t>N. agenti</t>
  </si>
  <si>
    <t>Processo 13</t>
  </si>
  <si>
    <t>Gestire le  risorse umane e l'organizzazione</t>
  </si>
  <si>
    <t>Garantire una gestione efficace ed efficiente e costantemente aggiornata degli aspetti giuridici, economici e contrattuali del personale.</t>
  </si>
  <si>
    <t>Superficie in Kmq</t>
  </si>
  <si>
    <t>4 - Alienazioni, trasf., ecc.</t>
  </si>
  <si>
    <t>5 - Entrate da acc.prestiti</t>
  </si>
  <si>
    <t>6 - Servizi conto terzi</t>
  </si>
  <si>
    <t>Totale  entrate</t>
  </si>
  <si>
    <t>Gestione delle Spese</t>
  </si>
  <si>
    <t>Impegnato</t>
  </si>
  <si>
    <t>Pagato</t>
  </si>
  <si>
    <t>1 - Spesa corrente</t>
  </si>
  <si>
    <t>2 - Spese c/capitale</t>
  </si>
  <si>
    <t>3 - Rimborso di prestiti</t>
  </si>
  <si>
    <t>4 - Servizi conto terzi</t>
  </si>
  <si>
    <t>8-20-30-5</t>
  </si>
  <si>
    <t>18-31-19</t>
  </si>
  <si>
    <t>23-11</t>
  </si>
  <si>
    <t>22-2-33</t>
  </si>
  <si>
    <t>9-40</t>
  </si>
  <si>
    <t>no 19</t>
  </si>
  <si>
    <t xml:space="preserve">Gestire i servizi per l'infanzia ed i minori </t>
  </si>
  <si>
    <t>Gestire i servizi per i diversamente abili</t>
  </si>
  <si>
    <t>58-55-56</t>
  </si>
  <si>
    <t>Servizi di supporto interno: Gestire Segreteria, Protocollo, Servizi informativi</t>
  </si>
  <si>
    <t xml:space="preserve">Gestire la programmazione finanziaria, la funzione amministrativa-contabile e  l'economato </t>
  </si>
  <si>
    <t xml:space="preserve">Gestire ecologia, ambiente e il Servizio di Igiene Urbana </t>
  </si>
  <si>
    <t>Gestire l'assistenza alle fragilità sociali</t>
  </si>
  <si>
    <t>no 32</t>
  </si>
  <si>
    <t xml:space="preserve">Gestire i Servizi di Assistenza Scolastica </t>
  </si>
  <si>
    <t>Totale  spesa</t>
  </si>
  <si>
    <t>Gestione residui</t>
  </si>
  <si>
    <r>
      <t xml:space="preserve">% gradimento                                                                                                         
</t>
    </r>
    <r>
      <rPr>
        <sz val="9"/>
        <rFont val="Tahoma"/>
        <family val="2"/>
      </rPr>
      <t>(indagine interna)</t>
    </r>
  </si>
  <si>
    <t>N. atti protocollati in uscita dal Protocollo</t>
  </si>
  <si>
    <t>N. atti protocollati in uscita complessivamente</t>
  </si>
  <si>
    <t>N. atti archiviati digitalmente</t>
  </si>
  <si>
    <t>Tempo medio iter protocollo in entrata (dal ricevimento dell'atto al Protocollo alla consegna dell'atto al destinatario)</t>
  </si>
  <si>
    <t>Tempo medio risposta per ricerca in archivio corrente</t>
  </si>
  <si>
    <t>Tempo medio risposta per ricerca in archivio storico</t>
  </si>
  <si>
    <t>% gradimento da indagine interna</t>
  </si>
  <si>
    <t>N. segnalazioni atti mancanti in archivio</t>
  </si>
  <si>
    <t>N. errori di smistamento atti</t>
  </si>
  <si>
    <t>Posizioni Organizzative (unità operative)</t>
  </si>
  <si>
    <t>Dipendenti (unità operative)</t>
  </si>
  <si>
    <t>Totale unità operative in servizio</t>
  </si>
  <si>
    <t>Totale dipendenti in servizio (teste)</t>
  </si>
  <si>
    <r>
      <t xml:space="preserve">Tempo medio definizione Piani di  attuazione -  da richiesta a conclusione procedimento                </t>
    </r>
    <r>
      <rPr>
        <sz val="9"/>
        <rFont val="Tahoma"/>
        <family val="2"/>
      </rPr>
      <t>(a netto di sospensione Enti terzi)</t>
    </r>
  </si>
  <si>
    <t>N° sanzioni</t>
  </si>
  <si>
    <t>N° interventi rimozione rifiuti abbandonati</t>
  </si>
  <si>
    <t>Totale ql rifiuti (RSU + differenziata)</t>
  </si>
  <si>
    <t>N° passaggi raccolta alla settimana</t>
  </si>
  <si>
    <t>Costo complessivo del processo</t>
  </si>
  <si>
    <t>Costi raccolta differenziata</t>
  </si>
  <si>
    <t>N. ore di vigilanza serale</t>
  </si>
  <si>
    <t>Missione - Visione dell'Ente</t>
  </si>
  <si>
    <t>collegamento con le politiche/linee strategiche</t>
  </si>
  <si>
    <t>N. domande presentate ammissibili</t>
  </si>
  <si>
    <t>Stakeholder</t>
  </si>
  <si>
    <t>N. notiziari pubblicati nell'anno</t>
  </si>
  <si>
    <t>N. richieste evase URP</t>
  </si>
  <si>
    <t>N. richieste pervenute URP</t>
  </si>
  <si>
    <t>N. iscritti newsletter</t>
  </si>
  <si>
    <t>N. richieste evase on-line</t>
  </si>
  <si>
    <t>N. soggetti beneficiari contributi</t>
  </si>
  <si>
    <t>Tempo medio di erogazione del contributo di sostegno alla locazione</t>
  </si>
  <si>
    <t>N° domande accolte sostegno locazione</t>
  </si>
  <si>
    <t>N° domande sostegno locazione presentate ammissibili</t>
  </si>
  <si>
    <t>% di rispetto delle tempistiche stabilite dalla programmazione dell'Ente e dalla normativa nazionale</t>
  </si>
  <si>
    <r>
      <t xml:space="preserve">Rispetto dei tempi programmati 
</t>
    </r>
    <r>
      <rPr>
        <sz val="9"/>
        <rFont val="Tahoma"/>
        <family val="2"/>
      </rPr>
      <t>(n. interventi realizzati in ritardo/n. interventi programmati)</t>
    </r>
  </si>
  <si>
    <t>N. manutenzioni straordinarie effettuate</t>
  </si>
  <si>
    <t>N. manutenzioni straordinarie programmate</t>
  </si>
  <si>
    <t>Totale importo accertato di competenza</t>
  </si>
  <si>
    <t>Tempo medio tra accertamento ed incasso (gg)</t>
  </si>
  <si>
    <t>N° km percorsi</t>
  </si>
  <si>
    <t>% gradimento servizio (indagine)</t>
  </si>
  <si>
    <t>% gradimento dei servizi (indagine)</t>
  </si>
  <si>
    <t>Popolazione</t>
  </si>
  <si>
    <t>Indicatori di Efficacia</t>
  </si>
  <si>
    <t>Indicatori di Efficacia temporale</t>
  </si>
  <si>
    <t>Indicatori di Efficienza Economica</t>
  </si>
  <si>
    <t>Indicatori di Qualità</t>
  </si>
  <si>
    <t>Atteso 2010</t>
  </si>
  <si>
    <t>ESITO</t>
  </si>
  <si>
    <t>Scost</t>
  </si>
  <si>
    <r>
      <t xml:space="preserve">Costo pro capite
</t>
    </r>
    <r>
      <rPr>
        <sz val="9"/>
        <rFont val="Tahoma"/>
        <family val="2"/>
      </rPr>
      <t>(costo processo/ popolazione)</t>
    </r>
  </si>
  <si>
    <r>
      <t xml:space="preserve">Tasso di accessibilità
</t>
    </r>
    <r>
      <rPr>
        <sz val="9"/>
        <rFont val="Tahoma"/>
        <family val="2"/>
      </rPr>
      <t>(h. apertura settimanale/36 h)</t>
    </r>
  </si>
  <si>
    <t>N. interventi programmati</t>
  </si>
  <si>
    <t>Proventi di competenza</t>
  </si>
  <si>
    <t>N° pratiche</t>
  </si>
  <si>
    <t>Ore apertura settimanale</t>
  </si>
  <si>
    <t>N. disservizi segnalati</t>
  </si>
  <si>
    <t>N. interventi effettuati</t>
  </si>
  <si>
    <t>N. reclami</t>
  </si>
  <si>
    <t>Tempo medio rimozione rifiuti abbandonati (gg)</t>
  </si>
  <si>
    <t>Costo servizio rimozione rifiuti abbandonati</t>
  </si>
  <si>
    <r>
      <t xml:space="preserve">Frequenza raccolta
</t>
    </r>
    <r>
      <rPr>
        <sz val="9"/>
        <rFont val="Tahoma"/>
        <family val="2"/>
      </rPr>
      <t>(n. passaggi ogni 7 gg)</t>
    </r>
  </si>
  <si>
    <t>N. rettifiche effettuate</t>
  </si>
  <si>
    <t>N. avvisi di accertamento</t>
  </si>
  <si>
    <t>N. ricorsi accolti per l'ente</t>
  </si>
  <si>
    <t>Totali ricorsi gestiti</t>
  </si>
  <si>
    <t>ANNO</t>
  </si>
  <si>
    <t>Obiettivo di processo
Misurazione della performance</t>
  </si>
  <si>
    <t>Area/Settore/Centro d Responsabilità</t>
  </si>
  <si>
    <t>Servizio</t>
  </si>
  <si>
    <t>Ufficio/Centro di Costo</t>
  </si>
  <si>
    <t>Indici</t>
  </si>
  <si>
    <t>Indici di Quantità</t>
  </si>
  <si>
    <t>Indici di Tempo</t>
  </si>
  <si>
    <t>Indici di Costo</t>
  </si>
  <si>
    <t>Indici di Qualità</t>
  </si>
  <si>
    <t>Analisi del risultato</t>
  </si>
  <si>
    <t>Personale coinvolto nel Processo</t>
  </si>
  <si>
    <t>Finalità del Processo</t>
  </si>
  <si>
    <t xml:space="preserve">Categoria </t>
  </si>
  <si>
    <t>N.</t>
  </si>
  <si>
    <t>Collaboratori coinvolti nel Processo</t>
  </si>
  <si>
    <t xml:space="preserve">commento sintetico sui risultati </t>
  </si>
  <si>
    <t>media triennio prec</t>
  </si>
  <si>
    <t>FUNZIONE</t>
  </si>
  <si>
    <t>SERVIZIO</t>
  </si>
  <si>
    <t>PROCESSO</t>
  </si>
  <si>
    <t>Settore 1</t>
  </si>
  <si>
    <t>Servizio 1</t>
  </si>
  <si>
    <t>Settore 2</t>
  </si>
  <si>
    <t>Spesa per riduzione costo mensa</t>
  </si>
  <si>
    <t>FUNZIONI NEL CAMPO DELLA VIABILITA' E DEI TRASPORTI</t>
  </si>
  <si>
    <t xml:space="preserve">VIABILITA', CIRCOLAZIONE STRADALE E SERVIZI CONNESSI  </t>
  </si>
  <si>
    <t xml:space="preserve">ILLUMINAZIONE PUBBLICA E SERVIZI CONNESSI  </t>
  </si>
  <si>
    <t xml:space="preserve">TRASPORTI PUBBLICI LOCALI E SERVIZI CONNESSI  </t>
  </si>
  <si>
    <t>FUNZIONI RIGUARDANTI LA GESTIONE DEL TERRITORIO E DELL'AMBIENTE</t>
  </si>
  <si>
    <t xml:space="preserve">URBANISTICA E GESTIONE DEL TERRITORIO  </t>
  </si>
  <si>
    <t>Gestire la pianificazione territoriale</t>
  </si>
  <si>
    <t xml:space="preserve">Gestire l''Edilizia Privata e il rilascio di concessioni/autorizzazioni </t>
  </si>
  <si>
    <t>EDILIZIA RESIDENZIALE PUBBLICA E  P.E.E.P.</t>
  </si>
  <si>
    <r>
      <t xml:space="preserve">Produzione rifuti pro capite                                                                                                             </t>
    </r>
    <r>
      <rPr>
        <sz val="9"/>
        <rFont val="Tahoma"/>
        <family val="2"/>
      </rPr>
      <t xml:space="preserve">(ql. Totali raccolti (RSU + differenziata/utenze) </t>
    </r>
  </si>
  <si>
    <t>Presenza media Centro diurno</t>
  </si>
  <si>
    <t>Tempo medio di attesa per il prestito</t>
  </si>
  <si>
    <r>
      <t xml:space="preserve">Costo prestito
</t>
    </r>
    <r>
      <rPr>
        <sz val="9"/>
        <rFont val="Tahoma"/>
        <family val="2"/>
      </rPr>
      <t>(costo processo/n. prestiti)</t>
    </r>
  </si>
  <si>
    <r>
      <t xml:space="preserve">Costo pro capite
</t>
    </r>
    <r>
      <rPr>
        <sz val="9"/>
        <rFont val="Tahoma"/>
        <family val="2"/>
      </rPr>
      <t>(costo processo/popolazione)</t>
    </r>
  </si>
  <si>
    <t>h apertura settimanale</t>
  </si>
  <si>
    <t>Tempo medio attesa prestito</t>
  </si>
  <si>
    <t>N° incontri istituzionali</t>
  </si>
  <si>
    <t>N° partecipanti incontri istituzionali</t>
  </si>
  <si>
    <t>Importo  contributi complessivamente erogati</t>
  </si>
  <si>
    <t>N° contatti al Servizio di Assistenza Sociale</t>
  </si>
  <si>
    <r>
      <t xml:space="preserve">Tasso di accessibilità al Servizio Assistenza Sociale 
</t>
    </r>
    <r>
      <rPr>
        <sz val="9"/>
        <rFont val="Tahoma"/>
        <family val="2"/>
      </rPr>
      <t>(ore apertura/ 36 ore)</t>
    </r>
  </si>
  <si>
    <r>
      <t xml:space="preserve">Costo unitario 
</t>
    </r>
    <r>
      <rPr>
        <sz val="9"/>
        <rFont val="Tahoma"/>
        <family val="2"/>
      </rPr>
      <t>(costo del processo/ n. soggetti beneficiari)</t>
    </r>
  </si>
  <si>
    <r>
      <t xml:space="preserve">Costo pro capite del processo
</t>
    </r>
    <r>
      <rPr>
        <sz val="9"/>
        <rFont val="Tahoma"/>
        <family val="2"/>
      </rPr>
      <t>(Costo del processo/ popolazione)</t>
    </r>
  </si>
  <si>
    <r>
      <t xml:space="preserve">% aggiornamento Sito istituzionale
</t>
    </r>
    <r>
      <rPr>
        <sz val="9"/>
        <rFont val="Tahoma"/>
        <family val="2"/>
      </rPr>
      <t>(n. pubblicazioni/ mese)</t>
    </r>
  </si>
  <si>
    <r>
      <t xml:space="preserve">Tasso di copertura costi di gestione 
</t>
    </r>
    <r>
      <rPr>
        <sz val="9"/>
        <rFont val="Tahoma"/>
        <family val="2"/>
      </rPr>
      <t>(Proventi derivanti dall'utilizzo del patrimonio / Costo processo - comprensivo del costo manutenzioni)</t>
    </r>
  </si>
  <si>
    <t>N° bambini/giovani residenti fasce d'età interessata (Ludoteca/C.A.G.)</t>
  </si>
  <si>
    <t xml:space="preserve">Proventi di competenza servizi infanzia/giovani </t>
  </si>
  <si>
    <r>
      <t xml:space="preserve">% di assistiti 
</t>
    </r>
    <r>
      <rPr>
        <sz val="9"/>
        <rFont val="Tahoma"/>
        <family val="2"/>
      </rPr>
      <t>(minori assistiti/ minori presenti sul territorio)</t>
    </r>
  </si>
  <si>
    <t>Gestire e controllare le attività produttive e commerciali (fisse ed ambulanti)</t>
  </si>
  <si>
    <t xml:space="preserve">Gestire l'Edilizia Privata e il rilascio di concessioni/autorizzazioni </t>
  </si>
  <si>
    <t>Spese Corrrenti</t>
  </si>
  <si>
    <r>
      <t xml:space="preserve">Costo pro capite  del processo                                                                                                        
</t>
    </r>
    <r>
      <rPr>
        <sz val="9"/>
        <rFont val="Tahoma"/>
        <family val="2"/>
      </rPr>
      <t>(Costo processo/popolazione)</t>
    </r>
  </si>
  <si>
    <r>
      <t xml:space="preserve">Provento medio da locazioni                                                                                                              
</t>
    </r>
    <r>
      <rPr>
        <sz val="9"/>
        <rFont val="Tahoma"/>
        <family val="2"/>
      </rPr>
      <t>(provento complessivo locazione/ mq immobili)</t>
    </r>
  </si>
  <si>
    <r>
      <t xml:space="preserve">Costo medio di gestione immobili 
</t>
    </r>
    <r>
      <rPr>
        <sz val="9"/>
        <rFont val="Tahoma"/>
        <family val="2"/>
      </rPr>
      <t>(costo processo /mq immobili)</t>
    </r>
  </si>
  <si>
    <r>
      <t xml:space="preserve">Valore medio immobili 
</t>
    </r>
    <r>
      <rPr>
        <sz val="9"/>
        <rFont val="Tahoma"/>
        <family val="2"/>
      </rPr>
      <t>(valore complessivo immobili / mq immobili)</t>
    </r>
  </si>
  <si>
    <t>n. certificati</t>
  </si>
  <si>
    <t>Tempo medio di attesa allo sportello</t>
  </si>
  <si>
    <r>
      <t xml:space="preserve">% pratiche pro capite
</t>
    </r>
    <r>
      <rPr>
        <sz val="9"/>
        <rFont val="Tahoma"/>
        <family val="2"/>
      </rPr>
      <t>(n. pratiche/popolazione)</t>
    </r>
  </si>
  <si>
    <r>
      <t xml:space="preserve">Costo medio pratica
</t>
    </r>
    <r>
      <rPr>
        <sz val="9"/>
        <rFont val="Tahoma"/>
        <family val="2"/>
      </rPr>
      <t>(costo del processo/n. pratica)</t>
    </r>
  </si>
  <si>
    <t xml:space="preserve">Stakeholder </t>
  </si>
  <si>
    <t>Servizio 3</t>
  </si>
  <si>
    <t>FUNZIONI GENERALI DI AMMINISTRAZIONE, DI GESTIONE E DI CONTROLLO</t>
  </si>
  <si>
    <t>FUNZIONI DI ISTRUZIONE PUBBLICA</t>
  </si>
  <si>
    <t>SCUOLA MATERNA</t>
  </si>
  <si>
    <t>Popolazione 25-64 anni</t>
  </si>
  <si>
    <t>Studenti, famiglie ed insegnanti</t>
  </si>
  <si>
    <t>N. verbali incassati</t>
  </si>
  <si>
    <r>
      <t xml:space="preserve">Efficacia del Servizio Protocollo                                                                                                       </t>
    </r>
    <r>
      <rPr>
        <sz val="9"/>
        <rFont val="Tahoma"/>
        <family val="2"/>
      </rPr>
      <t>(n. atti protocollati in uscita dal Protocollo/ n. atti protocollati in uscita complessivamente)</t>
    </r>
  </si>
  <si>
    <r>
      <t>% atti archiviati digitalmente</t>
    </r>
    <r>
      <rPr>
        <sz val="9"/>
        <rFont val="Tahoma"/>
        <family val="2"/>
      </rPr>
      <t xml:space="preserve"> 
(n. atti archiviati digitalmente/ n. atti archiviati)</t>
    </r>
  </si>
  <si>
    <r>
      <t xml:space="preserve">Tempo medio iter protocollo in entrata                                                                                           </t>
    </r>
    <r>
      <rPr>
        <sz val="9"/>
        <rFont val="Tahoma"/>
        <family val="2"/>
      </rPr>
      <t>(dal ricevimento dell'atto al Protocollo alla consegna dell'atto al destinatario)</t>
    </r>
  </si>
  <si>
    <t>N. postazioni hardware (PC)</t>
  </si>
  <si>
    <t>N. fornitori software</t>
  </si>
  <si>
    <t>Tempo medio di risoluzione guasti/malfunzionamenti</t>
  </si>
  <si>
    <t>Totale costo canoni manutenzione software</t>
  </si>
  <si>
    <t xml:space="preserve">N. applicativi </t>
  </si>
  <si>
    <t>Totale costo canoni manutenzione hardware</t>
  </si>
  <si>
    <t>N. inteventi risolti S.I.</t>
  </si>
  <si>
    <t>N. segnalazioni S.I.  ricevute</t>
  </si>
  <si>
    <r>
      <t xml:space="preserve">Tasso sviluppo 
</t>
    </r>
    <r>
      <rPr>
        <sz val="9"/>
        <rFont val="Tahoma"/>
        <family val="2"/>
      </rPr>
      <t>(n. postazioni hardware (pc)/ n. dipendenti)</t>
    </r>
  </si>
  <si>
    <r>
      <t xml:space="preserve">Costo medio postazione                                                                                                         
</t>
    </r>
    <r>
      <rPr>
        <sz val="9"/>
        <rFont val="Tahoma"/>
        <family val="2"/>
      </rPr>
      <t>(costo complessivo processo/ n. postazioni totali)</t>
    </r>
  </si>
  <si>
    <r>
      <t xml:space="preserve">Costo canoni di manutenzioni    sw                                                                                                       </t>
    </r>
    <r>
      <rPr>
        <sz val="9"/>
        <rFont val="Tahoma"/>
        <family val="2"/>
      </rPr>
      <t>(totale costo canoni manutenzione software/ n. applicativi )</t>
    </r>
  </si>
  <si>
    <t>N. richeste totali pervenute</t>
  </si>
  <si>
    <t>Tempo medio di evasione richieste</t>
  </si>
  <si>
    <t xml:space="preserve">% gradimento </t>
  </si>
  <si>
    <r>
      <t xml:space="preserve">Costo pro capite del processo
</t>
    </r>
    <r>
      <rPr>
        <sz val="9"/>
        <rFont val="Tahoma"/>
        <family val="2"/>
      </rPr>
      <t>(costo del processo/popolazione)</t>
    </r>
  </si>
  <si>
    <t>N. ore straordinario remunerate</t>
  </si>
  <si>
    <t>Monte ore dovuto</t>
  </si>
  <si>
    <t>N. cedolini complessivi (dipendenti, amministratori, Co.Co.Co.)</t>
  </si>
  <si>
    <t xml:space="preserve">N. certificazioni rilasciate (certificati di servizio, autorizzazioni a incarichi esterni, autorizzazioni alla partecipazione a corsi di formazione esterni) </t>
  </si>
  <si>
    <t>Tempo medio rilascio certificazioni</t>
  </si>
  <si>
    <t>N. cedolini</t>
  </si>
  <si>
    <t>N. dirigenti</t>
  </si>
  <si>
    <r>
      <t xml:space="preserve">% di sensibilizzazione dei cittadini                                                                                           </t>
    </r>
    <r>
      <rPr>
        <sz val="9"/>
        <color indexed="22"/>
        <rFont val="Tahoma"/>
        <family val="2"/>
      </rPr>
      <t xml:space="preserve"> 
(n. volontari di Protezione Civile residenti sul territorio/ popolazione 25-64 anni)</t>
    </r>
  </si>
  <si>
    <r>
      <t xml:space="preserve">Efficacia della progettazione della Protezione Civile                                                                                                                </t>
    </r>
    <r>
      <rPr>
        <sz val="9"/>
        <color indexed="22"/>
        <rFont val="Tahoma"/>
        <family val="2"/>
      </rPr>
      <t xml:space="preserve"> (n. iniziative realizzate/ n. attività progettate)</t>
    </r>
  </si>
  <si>
    <t>Garantire il controllo del territorio anche mediante la sperimentazione di servizi a maggior contatto con il cittadino e l’estensione dei servizi di sicurezza nelle fasce serali e notturne, dando priorità a tutti gli interventi in materia di sicurezza stradale e di pubblica sicurezza.</t>
  </si>
  <si>
    <t>PL+ EP</t>
  </si>
  <si>
    <t>PL + EP</t>
  </si>
  <si>
    <t>PL+ EP da 2011</t>
  </si>
  <si>
    <r>
      <t xml:space="preserve">% media finanziamento                                                                                                                   </t>
    </r>
    <r>
      <rPr>
        <sz val="9"/>
        <color indexed="22"/>
        <rFont val="Tahoma"/>
        <family val="2"/>
      </rPr>
      <t>(importo finanziamenti da altri Enti/spese correnti di Protezione Civile)</t>
    </r>
  </si>
  <si>
    <r>
      <t xml:space="preserve">Valutazione del servizio da parte degli operatori                                                                              </t>
    </r>
    <r>
      <rPr>
        <sz val="9"/>
        <color indexed="22"/>
        <rFont val="Tahoma"/>
        <family val="2"/>
      </rPr>
      <t>(indagine)</t>
    </r>
  </si>
  <si>
    <t>U</t>
  </si>
  <si>
    <r>
      <t xml:space="preserve">Costo canoni di manutenzioni  hw                                                                                                     </t>
    </r>
    <r>
      <rPr>
        <sz val="9"/>
        <rFont val="Tahoma"/>
        <family val="2"/>
      </rPr>
      <t>(totale costo canoni manutenzione hardware/ n. postazioni totali)</t>
    </r>
  </si>
  <si>
    <r>
      <t xml:space="preserve">Capacità di risoluzione 
</t>
    </r>
    <r>
      <rPr>
        <sz val="9"/>
        <rFont val="Tahoma"/>
        <family val="2"/>
      </rPr>
      <t>(n. inteventi risolti/ n. segnalazioni ricevute)</t>
    </r>
  </si>
  <si>
    <t>N. totale interventi su Sistemi informativi</t>
  </si>
  <si>
    <t>N. interventi risolti all'interno su Sistemi Informativi</t>
  </si>
  <si>
    <r>
      <t xml:space="preserve">Autonomia di intervento operativo
</t>
    </r>
    <r>
      <rPr>
        <sz val="9"/>
        <rFont val="Tahoma"/>
        <family val="2"/>
      </rPr>
      <t>(n. interventi S.I. risolti all'interno/ n. totale interventi S.I.)</t>
    </r>
  </si>
  <si>
    <t>Finalità del Processo (Mandato Istituzionale)</t>
  </si>
  <si>
    <t>N. domande contributi presentate ammissibili</t>
  </si>
  <si>
    <t>N. domande patrocinio accolte</t>
  </si>
  <si>
    <t>N. domande patrocinio ammissibili</t>
  </si>
  <si>
    <t>Tempo medio erogazione patrocinio</t>
  </si>
  <si>
    <t>N. beneficiari</t>
  </si>
  <si>
    <t>N. iniziative organizzate con associazioni</t>
  </si>
  <si>
    <t>N. totale iniziative organizzate dall'Ente</t>
  </si>
  <si>
    <t>Costo complessivo delle iniziative culturali</t>
  </si>
  <si>
    <t>Costo complessivo delle iniziative sportive</t>
  </si>
  <si>
    <t>Costo complessivo delle iniziative turistiche</t>
  </si>
  <si>
    <t>N. iniziative finanziate complessivamente</t>
  </si>
  <si>
    <t>Totale partecipanti alle iniizative culturali</t>
  </si>
  <si>
    <t>Totale partecipanti alle manifestazioni sportive</t>
  </si>
  <si>
    <t>n. immobili locati</t>
  </si>
  <si>
    <t>n. totale immobili locabili</t>
  </si>
  <si>
    <t>N. beni alienati e/o ceduti</t>
  </si>
  <si>
    <t>N. richieste alienazioni</t>
  </si>
  <si>
    <t>n. richieste concessioni pervenute</t>
  </si>
  <si>
    <t>n. richieste autorizzazioni pervenute</t>
  </si>
  <si>
    <t xml:space="preserve">Tempo medio Rilascio autorizzazioni </t>
  </si>
  <si>
    <t>provento complessivo locazione</t>
  </si>
  <si>
    <t>Mq immobili</t>
  </si>
  <si>
    <t>Valore complessivo immobili</t>
  </si>
  <si>
    <r>
      <t xml:space="preserve">Contributo medio erogato Scuole dell'infanzia paritarie
</t>
    </r>
    <r>
      <rPr>
        <sz val="9"/>
        <color indexed="10"/>
        <rFont val="Tahoma"/>
        <family val="2"/>
      </rPr>
      <t>(importo erogato/ numero alunni)</t>
    </r>
  </si>
  <si>
    <t>Garantire l’erogazione e il controllo dei servizi di assistenza scolastica (refezione e trasporto alunni) secondo criteri di qualità e di professionalità assicurando la completa vigilanza degli alunni.</t>
  </si>
  <si>
    <r>
      <t xml:space="preserve">% soddisfazione delle richieste centri estivi
</t>
    </r>
    <r>
      <rPr>
        <sz val="9"/>
        <color indexed="22"/>
        <rFont val="Tahoma"/>
        <family val="2"/>
      </rPr>
      <t>(domande accolte c.e./ domande presentate c.e.)</t>
    </r>
  </si>
  <si>
    <r>
      <t xml:space="preserve">% efficacia del processo 
</t>
    </r>
    <r>
      <rPr>
        <sz val="9"/>
        <color indexed="22"/>
        <rFont val="Tahoma"/>
        <family val="2"/>
      </rPr>
      <t>(n. utenti centri estivi/ popolazione 3-13 anni)</t>
    </r>
  </si>
  <si>
    <r>
      <t xml:space="preserve">% utilizzo del trasporto scolastico
</t>
    </r>
    <r>
      <rPr>
        <sz val="9"/>
        <rFont val="Tahoma"/>
        <family val="2"/>
      </rPr>
      <t>(n. utenti trasporto scolastico/ alunni materne, elementari e medie)</t>
    </r>
  </si>
  <si>
    <r>
      <t xml:space="preserve">Ore di prestazione settimanali erogate </t>
    </r>
    <r>
      <rPr>
        <b/>
        <sz val="9"/>
        <color indexed="10"/>
        <rFont val="Tahoma"/>
        <family val="2"/>
      </rPr>
      <t>di vigilanza utenti Scuolabus e vigilanza utenti mensa</t>
    </r>
  </si>
  <si>
    <r>
      <t xml:space="preserve">% Reclami rifiuti                                                                                                                                                        </t>
    </r>
    <r>
      <rPr>
        <sz val="9"/>
        <rFont val="Tahoma"/>
        <family val="2"/>
      </rPr>
      <t>(N. reclami/ utenti)</t>
    </r>
  </si>
  <si>
    <r>
      <t xml:space="preserve">Costo pro-capite processo                                                                                 
</t>
    </r>
    <r>
      <rPr>
        <sz val="9"/>
        <rFont val="Tahoma"/>
        <family val="2"/>
      </rPr>
      <t>(costo processo/popolazione)</t>
    </r>
  </si>
  <si>
    <r>
      <t xml:space="preserve">Tempo medio rimozione rifiuti abbandonati </t>
    </r>
    <r>
      <rPr>
        <sz val="9"/>
        <rFont val="Tahoma"/>
        <family val="2"/>
      </rPr>
      <t>(gg)</t>
    </r>
  </si>
  <si>
    <t>Tempo medio intervento su segnalazioni illeciti ambientali</t>
  </si>
  <si>
    <r>
      <t xml:space="preserve">Tempo medio chiusura procedimento di illeciti ambientali                                                                                            </t>
    </r>
    <r>
      <rPr>
        <sz val="9"/>
        <rFont val="Tahoma"/>
        <family val="2"/>
      </rPr>
      <t>(dal riscontro dell'illecito alla sanzione)</t>
    </r>
  </si>
  <si>
    <r>
      <t xml:space="preserve">Tasso di illecito riscontrato                                                                                                               
</t>
    </r>
    <r>
      <rPr>
        <sz val="9"/>
        <rFont val="Tahoma"/>
        <family val="2"/>
      </rPr>
      <t>(n. illeciti ambientali accertati/ n. controlli effettuati)</t>
    </r>
  </si>
  <si>
    <t>N. atti archiviati</t>
  </si>
  <si>
    <t>N. atti da archiviare</t>
  </si>
  <si>
    <t>Processo 8</t>
  </si>
  <si>
    <t>Processo 10</t>
  </si>
  <si>
    <t>Processo 9</t>
  </si>
  <si>
    <t>Processo 11</t>
  </si>
  <si>
    <t>Processo 14</t>
  </si>
  <si>
    <t>Processo 15</t>
  </si>
  <si>
    <t>Processo 19</t>
  </si>
  <si>
    <t>Processo 22</t>
  </si>
  <si>
    <t>Processo 23</t>
  </si>
  <si>
    <t>Provinciali</t>
  </si>
  <si>
    <t>Comunali</t>
  </si>
  <si>
    <t>Vicinali</t>
  </si>
  <si>
    <t>Autostrade</t>
  </si>
  <si>
    <t>STRUTTURA - DATI ECONOMICO PATRIMONIALI</t>
  </si>
  <si>
    <t>Gestione delle Entrate</t>
  </si>
  <si>
    <t>Titoli</t>
  </si>
  <si>
    <t>Accertato</t>
  </si>
  <si>
    <t>Incassato</t>
  </si>
  <si>
    <t>Avanzo applicato</t>
  </si>
  <si>
    <t>N. incontri con i cittadini</t>
  </si>
  <si>
    <t>N. opere rilevanti</t>
  </si>
  <si>
    <t>N. progettazioni interne</t>
  </si>
  <si>
    <t>N. interventi realizzati in ritardo</t>
  </si>
  <si>
    <t>Importo impegnato per manutenzioni straordinarie</t>
  </si>
  <si>
    <t>Importo stanziato per manutenzioni straordinarie</t>
  </si>
  <si>
    <r>
      <t xml:space="preserve">Capacità propositiva dell'Ente             
</t>
    </r>
    <r>
      <rPr>
        <sz val="9"/>
        <color indexed="22"/>
        <rFont val="Tahoma"/>
        <family val="2"/>
      </rPr>
      <t>(iniziative promosse dall'Ente/ iniziative organizzate sul territorio)</t>
    </r>
  </si>
  <si>
    <r>
      <t xml:space="preserve">Media partecipazione alle iniziative culturali                                                                                                 </t>
    </r>
    <r>
      <rPr>
        <sz val="9"/>
        <rFont val="Tahoma"/>
        <family val="2"/>
      </rPr>
      <t>(N. partecipanti / N. iniziative culturali)</t>
    </r>
  </si>
  <si>
    <r>
      <t xml:space="preserve">Partecipazione media  alle iniziative formative                                                                                             
</t>
    </r>
    <r>
      <rPr>
        <sz val="9"/>
        <color indexed="10"/>
        <rFont val="Tahoma"/>
        <family val="2"/>
      </rPr>
      <t xml:space="preserve">(N.  partecipanti alle iniziative formative/ N. iniziative formative)  </t>
    </r>
    <r>
      <rPr>
        <b/>
        <sz val="9"/>
        <color indexed="10"/>
        <rFont val="Tahoma"/>
        <family val="2"/>
      </rPr>
      <t xml:space="preserve">                                                                                              </t>
    </r>
  </si>
  <si>
    <r>
      <t xml:space="preserve">% di efficacia delle manifestazioni
</t>
    </r>
    <r>
      <rPr>
        <sz val="9"/>
        <color indexed="22"/>
        <rFont val="Tahoma"/>
        <family val="2"/>
      </rPr>
      <t>(partecipanti alle iniziative-manifestazioni/popolazione)</t>
    </r>
  </si>
  <si>
    <t>N° progetti presentati</t>
  </si>
  <si>
    <t xml:space="preserve">N° alunni </t>
  </si>
  <si>
    <t>Tempo medio attivazione progetti</t>
  </si>
  <si>
    <t>Importo finanziamento erogato</t>
  </si>
  <si>
    <t>N. classi partecipanti</t>
  </si>
  <si>
    <t>N. totale classi</t>
  </si>
  <si>
    <t>N. ore settimanali di vigilanza sul territorio</t>
  </si>
  <si>
    <t>N° pasti</t>
  </si>
  <si>
    <t>N° illeciti ambientali accertati</t>
  </si>
  <si>
    <t>N° pratiche evase in ritardo</t>
  </si>
  <si>
    <t>N° pratiche ricevute</t>
  </si>
  <si>
    <t>N° pratiche evase</t>
  </si>
  <si>
    <t>Oneri urbanizzazione</t>
  </si>
  <si>
    <r>
      <t>Organizzare manifestazioni ed iniziative culturali,</t>
    </r>
    <r>
      <rPr>
        <u val="single"/>
        <sz val="10"/>
        <color indexed="10"/>
        <rFont val="Arial"/>
        <family val="2"/>
      </rPr>
      <t xml:space="preserve"> formative</t>
    </r>
    <r>
      <rPr>
        <u val="single"/>
        <sz val="10"/>
        <rFont val="Arial"/>
        <family val="2"/>
      </rPr>
      <t>, sportive e turistiche</t>
    </r>
  </si>
  <si>
    <r>
      <t xml:space="preserve">Stato di conservazione del patrimonio 
</t>
    </r>
    <r>
      <rPr>
        <sz val="9"/>
        <rFont val="Tahoma"/>
        <family val="2"/>
      </rPr>
      <t>(manutenzioni ordinarie effettuate/manutenzioni ordinarie programmate)</t>
    </r>
  </si>
  <si>
    <r>
      <t xml:space="preserve">Efficacia del processo 
</t>
    </r>
    <r>
      <rPr>
        <sz val="9"/>
        <rFont val="Tahoma"/>
        <family val="2"/>
      </rPr>
      <t>(n. richieste intervento evase/ n. richieste intervento pervenute)</t>
    </r>
  </si>
  <si>
    <r>
      <t xml:space="preserve">Rispetto dei tempi programmati 
</t>
    </r>
    <r>
      <rPr>
        <sz val="9"/>
        <rFont val="Tahoma"/>
        <family val="2"/>
      </rPr>
      <t>(n. interventi manutenzione ordinaria  in ritardo/ n. interventi manutenzione ordinaria  programmati)</t>
    </r>
  </si>
  <si>
    <r>
      <t xml:space="preserve">Tempo medio per la risposta alle osservazioni in caso di varianti al PRGC                                  
</t>
    </r>
    <r>
      <rPr>
        <sz val="9"/>
        <rFont val="Tahoma"/>
        <family val="2"/>
      </rPr>
      <t>(da regione-provincia-enti-cittadini)</t>
    </r>
  </si>
  <si>
    <t>U + EP</t>
  </si>
  <si>
    <t>Cittadini, Progettisti, Imprese edili, Enti terzi e Amministratori</t>
  </si>
  <si>
    <r>
      <t xml:space="preserve">Tempo medio controllo </t>
    </r>
    <r>
      <rPr>
        <b/>
        <sz val="9"/>
        <color indexed="10"/>
        <rFont val="Tahoma"/>
        <family val="2"/>
      </rPr>
      <t xml:space="preserve">CIA </t>
    </r>
    <r>
      <rPr>
        <sz val="9"/>
        <color indexed="10"/>
        <rFont val="Tahoma"/>
        <family val="2"/>
      </rPr>
      <t>(in giorni)</t>
    </r>
  </si>
  <si>
    <t>Oneri urbanizzazione complessivo</t>
  </si>
  <si>
    <r>
      <t xml:space="preserve">% di adesione a progetti del comune
</t>
    </r>
    <r>
      <rPr>
        <sz val="9"/>
        <rFont val="Tahoma"/>
        <family val="2"/>
      </rPr>
      <t>(n. classi partecipanti/ n. totale classi)</t>
    </r>
  </si>
  <si>
    <t>Processo  18</t>
  </si>
  <si>
    <t>Processo 24</t>
  </si>
  <si>
    <t>ORGANI ISTITUZIONALI PARTECIPAZIONE E DECENTRAMENTO</t>
  </si>
  <si>
    <t>SEGRETERIA GENERALE, PERSONALE E ORGANIZZAZIONE</t>
  </si>
  <si>
    <t>Servizi di supporto interno: gestire le  risorse umane e l'organizzazione</t>
  </si>
  <si>
    <t>GESTIONE ECONOMICA, FINANZIARIA, PROGRAMMAZIONE, PROVVEDITORATO E CONTROLLO DI GESTIONE</t>
  </si>
  <si>
    <t>GESTIONE DELLE ENTRATE TRIBUTARIE E SERVIZI FISCALI</t>
  </si>
  <si>
    <t>GESTIONE DEI BENI DEMIANIALI E PATRIMONIALI</t>
  </si>
  <si>
    <t>UFFICIO TECNICO</t>
  </si>
  <si>
    <t>ANAGRAFE, STATO CIVILE, ELETTORALE, LEVA E SERVIZIO STATISTICO</t>
  </si>
  <si>
    <r>
      <t xml:space="preserve">Valore medio Premi di studio, Borse di studio e Premi di laurea
</t>
    </r>
    <r>
      <rPr>
        <sz val="9"/>
        <color indexed="10"/>
        <rFont val="Tahoma"/>
        <family val="2"/>
      </rPr>
      <t>(importo erogato/ n. domande accolte)</t>
    </r>
  </si>
  <si>
    <t>N° Borse studio concesse</t>
  </si>
  <si>
    <t>N° Premi di studio concessi</t>
  </si>
  <si>
    <t>N° Premi di laurea conessi</t>
  </si>
  <si>
    <t>N° Dote scuola concesse</t>
  </si>
  <si>
    <r>
      <t xml:space="preserve">Tempo medio di rilascio del titolo abilitativo                                                                                          </t>
    </r>
    <r>
      <rPr>
        <sz val="9"/>
        <rFont val="Tahoma"/>
        <family val="2"/>
      </rPr>
      <t>(in funzione della tipologia di autorizzazione)</t>
    </r>
  </si>
  <si>
    <t>Tempo medio erogazione contributi</t>
  </si>
  <si>
    <t>N. interventi di manutenzione su aree verdi programmati</t>
  </si>
  <si>
    <t>Progettare e gestire lavori pubblici e manutenzioni straordinarie</t>
  </si>
  <si>
    <t>N. nuove opere realizzate</t>
  </si>
  <si>
    <t>N. nuove opere programmate</t>
  </si>
  <si>
    <t>ISTRUZIONE ELEMENTARE</t>
  </si>
  <si>
    <t>ISTRUZIONE MEDIA</t>
  </si>
  <si>
    <t>ISTRUZIONE SECONDARIA SUPERIORE</t>
  </si>
  <si>
    <t>ASSISTENZA SCOLASTICA, TRASPORTO, REFEZIONE E ALTRI SERVIZI</t>
  </si>
  <si>
    <t>FUNZIONI RELATIVE ALLA CULTURA E AI BENI CULTURALI</t>
  </si>
  <si>
    <t xml:space="preserve">BIBLIOTECHE, MUSEI E PINACOTECHE </t>
  </si>
  <si>
    <t>Gestire la biblioteca e il patrimonio artistico, culturale e scientifico</t>
  </si>
  <si>
    <t>Polizia locale, Edilizia privata</t>
  </si>
  <si>
    <t>PL+EP</t>
  </si>
  <si>
    <t>Cittadini residenti e non, utenti della strada</t>
  </si>
  <si>
    <r>
      <t xml:space="preserve">% servizio di prossimità settimale                                                                                                            </t>
    </r>
    <r>
      <rPr>
        <sz val="9"/>
        <color indexed="22"/>
        <rFont val="Tahoma"/>
        <family val="2"/>
      </rPr>
      <t xml:space="preserve">   (n. ore servizi prossimità settimanale/ n. ore attvità complessive pl settimanale)</t>
    </r>
  </si>
  <si>
    <t>CERIOTTI MAURO</t>
  </si>
  <si>
    <t>B6</t>
  </si>
  <si>
    <r>
      <t xml:space="preserve">Progettazione partecipata 
</t>
    </r>
    <r>
      <rPr>
        <sz val="9"/>
        <rFont val="Tahoma"/>
        <family val="2"/>
      </rPr>
      <t>(n. incontri con i cittadini / n. opere rilevanti)</t>
    </r>
  </si>
  <si>
    <r>
      <t xml:space="preserve">% nuove opere                                                                                                                                      
</t>
    </r>
    <r>
      <rPr>
        <sz val="9"/>
        <rFont val="Tahoma"/>
        <family val="2"/>
      </rPr>
      <t>(importo destinato nuove opere di competenza/ importo titolo II bilancio)</t>
    </r>
  </si>
  <si>
    <r>
      <t xml:space="preserve">Qualità degli inteventi                                                                                                                          
</t>
    </r>
    <r>
      <rPr>
        <sz val="9"/>
        <rFont val="Tahoma"/>
        <family val="2"/>
      </rPr>
      <t>(n. ricorsi e/o segnalazioni/ n. interventi effettuati)</t>
    </r>
  </si>
  <si>
    <r>
      <t xml:space="preserve">Archiviazione organizzata atti 
</t>
    </r>
    <r>
      <rPr>
        <sz val="9"/>
        <rFont val="Tahoma"/>
        <family val="2"/>
      </rPr>
      <t>(n. fascicoli tecnici opere inserite/ n. opere)</t>
    </r>
  </si>
  <si>
    <r>
      <t xml:space="preserve">Stato di conservazione del patrimonio 
</t>
    </r>
    <r>
      <rPr>
        <sz val="9"/>
        <rFont val="Tahoma"/>
        <family val="2"/>
      </rPr>
      <t>(manutenzioni straordinarie effettuate/manutenzioni straordinarie programmate)</t>
    </r>
  </si>
  <si>
    <t>Ore/giorni  apertura settimanale</t>
  </si>
  <si>
    <t>N. loculi concessi</t>
  </si>
  <si>
    <t>N. cellette concesse</t>
  </si>
  <si>
    <t>N. tombe concesse</t>
  </si>
  <si>
    <t>N. loculi richiesti</t>
  </si>
  <si>
    <t>N. cellette richieste</t>
  </si>
  <si>
    <t>N. tombe richieste</t>
  </si>
  <si>
    <t>N. esumazioni effettuate a scadenza concessione</t>
  </si>
  <si>
    <t>N. nuove concessioni-rinnovi rilasciati</t>
  </si>
  <si>
    <t>N. aree occupate</t>
  </si>
  <si>
    <t>Ore/giorni di confronto apertura</t>
  </si>
  <si>
    <t>N. Reclami e/o segnalazioni</t>
  </si>
  <si>
    <r>
      <t xml:space="preserve">Tasso di accessibilità del cimitero
</t>
    </r>
    <r>
      <rPr>
        <sz val="9"/>
        <rFont val="Tahoma"/>
        <family val="2"/>
      </rPr>
      <t>(h. o giorni apertura settimanale/56 h o 7 gg)</t>
    </r>
  </si>
  <si>
    <r>
      <t xml:space="preserve">% di utilizzo 
</t>
    </r>
    <r>
      <rPr>
        <sz val="9"/>
        <rFont val="Tahoma"/>
        <family val="2"/>
      </rPr>
      <t>(n. loculi, cellette e tombe concesse/ n. loculi, cellette e tombe richieste)</t>
    </r>
  </si>
  <si>
    <r>
      <t xml:space="preserve">% rispetto esumazioni                                                                                                                      
</t>
    </r>
    <r>
      <rPr>
        <sz val="9"/>
        <rFont val="Tahoma"/>
        <family val="2"/>
      </rPr>
      <t>(n. esumazioni effettuate a scadenza concessione/ n. esumazioni da effettuare)</t>
    </r>
  </si>
  <si>
    <t>N. verbali emessi</t>
  </si>
  <si>
    <t>N ore o % tempo dedicate/o al processo</t>
  </si>
  <si>
    <r>
      <t xml:space="preserve">% di cessazioni                                                                                                                                </t>
    </r>
    <r>
      <rPr>
        <sz val="9"/>
        <rFont val="Tahoma"/>
        <family val="2"/>
      </rPr>
      <t>(attività cessate/attività presenti sul territorio)</t>
    </r>
  </si>
  <si>
    <r>
      <t xml:space="preserve">% soddisfazione delle richieste di contributo  
</t>
    </r>
    <r>
      <rPr>
        <sz val="9"/>
        <rFont val="Tahoma"/>
        <family val="2"/>
      </rPr>
      <t>(domande di contributo accolte/ domande di contributo presentate ammissibili)</t>
    </r>
  </si>
  <si>
    <r>
      <t xml:space="preserve">% soddisfazione delle richieste di patrocinio 
</t>
    </r>
    <r>
      <rPr>
        <sz val="9"/>
        <rFont val="Tahoma"/>
        <family val="2"/>
      </rPr>
      <t>(domande di patrocinio accolte/ domande di patrocinio presentate ammissibili)</t>
    </r>
  </si>
  <si>
    <t>C</t>
  </si>
  <si>
    <t>Alunni, Famiglie, Parrocchia e Direzione scolastica</t>
  </si>
  <si>
    <t>?</t>
  </si>
  <si>
    <r>
      <t xml:space="preserve">% soddisfacimento delle richieste 
</t>
    </r>
    <r>
      <rPr>
        <sz val="9"/>
        <color indexed="22"/>
        <rFont val="Tahoma"/>
        <family val="2"/>
      </rPr>
      <t>(n. progetti accolti/ n. progetti presentati)</t>
    </r>
  </si>
  <si>
    <r>
      <t xml:space="preserve">Capacità di sostegno degli alunni disabili e </t>
    </r>
    <r>
      <rPr>
        <b/>
        <sz val="9"/>
        <color indexed="10"/>
        <rFont val="Tahoma"/>
        <family val="2"/>
      </rPr>
      <t>in situazioni di svantaggio</t>
    </r>
    <r>
      <rPr>
        <b/>
        <sz val="9"/>
        <rFont val="Tahoma"/>
        <family val="2"/>
      </rPr>
      <t xml:space="preserve">
</t>
    </r>
    <r>
      <rPr>
        <sz val="9"/>
        <rFont val="Tahoma"/>
        <family val="2"/>
      </rPr>
      <t xml:space="preserve">(n. ore sostegno / n. alunni disabili </t>
    </r>
    <r>
      <rPr>
        <sz val="9"/>
        <color indexed="10"/>
        <rFont val="Tahoma"/>
        <family val="2"/>
      </rPr>
      <t>e/o in situazioni di svantaggio)</t>
    </r>
  </si>
  <si>
    <t>Sostenere l'Istituto Comprensivo Don Bosco nello svolgimento delle attività didattiche attraverso il finanziamento di attività integrative nel rispetto del Protocollo di intesa tra scuola e comune. 
Garantire il contenimento delle rette per le scuole dell'infanzia paritarie.</t>
  </si>
  <si>
    <r>
      <t xml:space="preserve">% gradimento                                                                                                   
</t>
    </r>
    <r>
      <rPr>
        <sz val="9"/>
        <color indexed="22"/>
        <rFont val="Tahoma"/>
        <family val="2"/>
      </rPr>
      <t>(indagine)</t>
    </r>
  </si>
  <si>
    <r>
      <t xml:space="preserve">Tempo medio di intervento su segnalazioni </t>
    </r>
    <r>
      <rPr>
        <b/>
        <sz val="9"/>
        <color indexed="10"/>
        <rFont val="Tahoma"/>
        <family val="2"/>
      </rPr>
      <t>urgenti</t>
    </r>
  </si>
  <si>
    <t xml:space="preserve">Utenti reali </t>
  </si>
  <si>
    <t>N. prestiti</t>
  </si>
  <si>
    <t>H apertura settimanale</t>
  </si>
  <si>
    <t>Patrimonio</t>
  </si>
  <si>
    <t>n. prestiti con prenotazione on line</t>
  </si>
  <si>
    <t>Spesa acquisto libri</t>
  </si>
  <si>
    <t>% gradimento iniziative promozione (indagine)</t>
  </si>
  <si>
    <r>
      <t xml:space="preserve">Indice di diffusione
</t>
    </r>
    <r>
      <rPr>
        <sz val="9"/>
        <rFont val="Tahoma"/>
        <family val="2"/>
      </rPr>
      <t>(Utenti reali/popolazione)</t>
    </r>
  </si>
  <si>
    <r>
      <t xml:space="preserve">Media prestiti
</t>
    </r>
    <r>
      <rPr>
        <sz val="9"/>
        <rFont val="Tahoma"/>
        <family val="2"/>
      </rPr>
      <t>(prestiti/utenti reali)</t>
    </r>
  </si>
  <si>
    <r>
      <t xml:space="preserve">Investimenti per materiale multimediale
</t>
    </r>
    <r>
      <rPr>
        <sz val="9"/>
        <rFont val="Tahoma"/>
        <family val="2"/>
      </rPr>
      <t>(Spesa acquisto materiale multimediale/popolazione)</t>
    </r>
  </si>
  <si>
    <r>
      <t xml:space="preserve">Investimenti per libri
</t>
    </r>
    <r>
      <rPr>
        <sz val="9"/>
        <rFont val="Tahoma"/>
        <family val="2"/>
      </rPr>
      <t>(Spesa acquisto libri/popolazione)</t>
    </r>
  </si>
  <si>
    <t>importo progettazione interna</t>
  </si>
  <si>
    <t>costi di progettazione totale</t>
  </si>
  <si>
    <r>
      <t>Capacità di progettazione interna</t>
    </r>
    <r>
      <rPr>
        <sz val="9"/>
        <rFont val="Tahoma"/>
        <family val="2"/>
      </rPr>
      <t xml:space="preserve"> 
(importo progettazione interna/ costi di progettazione totale)</t>
    </r>
  </si>
  <si>
    <t>N. progettazioni totali</t>
  </si>
  <si>
    <t>Importo destinato nuove opere di competenza</t>
  </si>
  <si>
    <t>Importo Titolo II Bilancio</t>
  </si>
  <si>
    <t>N°. ricorsi e/o segnalazioni</t>
  </si>
  <si>
    <t>N° fascicoli tecnici opere inseriti</t>
  </si>
  <si>
    <r>
      <t xml:space="preserve">% realizzazione nuove opere 
</t>
    </r>
    <r>
      <rPr>
        <sz val="9"/>
        <rFont val="Tahoma"/>
        <family val="2"/>
      </rPr>
      <t>(nuove opere realizzate/ nuove opere programmate)</t>
    </r>
  </si>
  <si>
    <t>FERRINI MIRKO</t>
  </si>
  <si>
    <t>BUTTIGLIERI SALVATORE</t>
  </si>
  <si>
    <t>Mq patrimonio fabbricato</t>
  </si>
  <si>
    <r>
      <t xml:space="preserve">Costo unitario dell'illuminazione pubblica                                                                                                
</t>
    </r>
    <r>
      <rPr>
        <sz val="9"/>
        <rFont val="Tahoma"/>
        <family val="2"/>
      </rPr>
      <t>(Costo diretto del servizio di illuminazione pubblica/ Km strade illuminate)</t>
    </r>
  </si>
  <si>
    <t>Assicurare la manutenzione ordinaria in relazione alle risorse economiche disponibili del patrimonio,  del verde e delle strade garantendo l’efficienza della segnaletica stradale e la funzionalità dei semafori.  Completare gli interventi in corso di esecuzione ed attivare i nuovi interventi previsti</t>
  </si>
  <si>
    <r>
      <t xml:space="preserve">% risorse destinate alla manutenzione straordinaria                                                                            
</t>
    </r>
    <r>
      <rPr>
        <sz val="9"/>
        <rFont val="Tahoma"/>
        <family val="2"/>
      </rPr>
      <t>(importo impegnato per manutenzioni straordinarie/ importo stanziato per manutenzioni straordinarie)</t>
    </r>
    <r>
      <rPr>
        <b/>
        <sz val="9"/>
        <rFont val="Tahoma"/>
        <family val="2"/>
      </rPr>
      <t xml:space="preserve"> </t>
    </r>
  </si>
  <si>
    <r>
      <t xml:space="preserve">% progettazioni interne opere pubbliche
</t>
    </r>
    <r>
      <rPr>
        <sz val="9"/>
        <rFont val="Tahoma"/>
        <family val="2"/>
      </rPr>
      <t>(progettazioni interne/ progettazioni)</t>
    </r>
  </si>
  <si>
    <t>N° idoneità alloggio</t>
  </si>
  <si>
    <t>N. ore vigilanza sul territorio</t>
  </si>
  <si>
    <t>N. ore servizi prossimità settimanale</t>
  </si>
  <si>
    <t>N. abusi accertati</t>
  </si>
  <si>
    <t>N. controlli effettuati su cantieri, attività produttive ed edilizie</t>
  </si>
  <si>
    <t>N. controlli attività produttive</t>
  </si>
  <si>
    <t>N. attività produttive</t>
  </si>
  <si>
    <t>N. controlli su cantieri</t>
  </si>
  <si>
    <t>N. cantieri aperti</t>
  </si>
  <si>
    <t>N. controlli su attività edilizia</t>
  </si>
  <si>
    <t>N. attività edilizie</t>
  </si>
  <si>
    <t>N. iniziative realizzate di Protezione Civile</t>
  </si>
  <si>
    <t>N. attività progettate di Protezione Civile</t>
  </si>
  <si>
    <r>
      <t xml:space="preserve">Tempo medio chiusura procedimento controlli cantieri, attività edilizie e produttive
</t>
    </r>
    <r>
      <rPr>
        <sz val="9"/>
        <rFont val="Tahoma"/>
        <family val="2"/>
      </rPr>
      <t>(esclusi tempi di terzi)</t>
    </r>
  </si>
  <si>
    <t>Tempo medio intervento Protezione Civile su emergenza in minuti</t>
  </si>
  <si>
    <t>Tempo medio interventoProtezione Civile su calamità naturali in minuti</t>
  </si>
  <si>
    <t>25-34</t>
  </si>
  <si>
    <t>no 54/52</t>
  </si>
  <si>
    <r>
      <t xml:space="preserve">Tempo medio di pubblicazione atti
</t>
    </r>
    <r>
      <rPr>
        <sz val="9"/>
        <rFont val="Tahoma"/>
        <family val="2"/>
      </rPr>
      <t>(da approvazione a pubblicazione)</t>
    </r>
  </si>
  <si>
    <r>
      <t xml:space="preserve">Costo pro capite del processo
</t>
    </r>
    <r>
      <rPr>
        <sz val="9"/>
        <rFont val="Tahoma"/>
        <family val="2"/>
      </rPr>
      <t>(costo processo/popolazione )</t>
    </r>
  </si>
  <si>
    <r>
      <t xml:space="preserve">% utilizzo impianti sportivi
</t>
    </r>
    <r>
      <rPr>
        <sz val="9"/>
        <rFont val="Tahoma"/>
        <family val="2"/>
      </rPr>
      <t>(utenti degli impianti sportivi /popolazione)</t>
    </r>
  </si>
  <si>
    <r>
      <t xml:space="preserve">Tasso di accesso agli impianti  sportivi                                                                                                                           </t>
    </r>
    <r>
      <rPr>
        <sz val="9"/>
        <rFont val="Tahoma"/>
        <family val="2"/>
      </rPr>
      <t>(ore settimanali di utilizzo/ore settimanali di apertura)</t>
    </r>
  </si>
  <si>
    <t xml:space="preserve">Cittadini, Associazioni, Amministratori, Comuni, Consegnatari, Alienatori, Destinatari di contratti di affitto e possibili acquirenti </t>
  </si>
  <si>
    <r>
      <t xml:space="preserve">% Alienazioni e cessioni beni immobili
</t>
    </r>
    <r>
      <rPr>
        <sz val="9"/>
        <rFont val="Tahoma"/>
        <family val="2"/>
      </rPr>
      <t>(N. beni alienati e ceduti/N. richieste alienazioni)</t>
    </r>
  </si>
  <si>
    <t>UT</t>
  </si>
  <si>
    <t>PL + C + UT</t>
  </si>
  <si>
    <r>
      <t xml:space="preserve">Provento medio da locazioni terreni                                                                                                             
</t>
    </r>
    <r>
      <rPr>
        <sz val="9"/>
        <color indexed="10"/>
        <rFont val="Tahoma"/>
        <family val="2"/>
      </rPr>
      <t>(provento complessivo locazione terreni/ mq terreni)</t>
    </r>
  </si>
  <si>
    <r>
      <t xml:space="preserve">% di utilizzo del patrimonio immobiliare 
</t>
    </r>
    <r>
      <rPr>
        <sz val="9"/>
        <rFont val="Tahoma"/>
        <family val="2"/>
      </rPr>
      <t>(n. immobili utilizzati vario titolo/ n. immobili di proprietà)</t>
    </r>
  </si>
  <si>
    <t>FERRINI MIRKO LUIGI</t>
  </si>
  <si>
    <t>C1</t>
  </si>
  <si>
    <t>TIBERTI PIETRO</t>
  </si>
  <si>
    <t>MOLLA LUCA</t>
  </si>
  <si>
    <t>Assicurare la manutenzione straordinaria sul patrimonio comunale e completare gli interventi in corso di esecuzione e assicurare la realizzazione di nuove opere in relazione alle risorse economiche disponibili</t>
  </si>
  <si>
    <t>C + PL + S + UT</t>
  </si>
  <si>
    <t>Gestire le procedure urbanistiche e la pianificazione territoriale con particolare riferimento al Piano Governo del Territorio in corso di elaborazione.</t>
  </si>
  <si>
    <t>U ?</t>
  </si>
  <si>
    <r>
      <t xml:space="preserve">Tasso di non edificabilità
</t>
    </r>
    <r>
      <rPr>
        <sz val="9"/>
        <rFont val="Tahoma"/>
        <family val="2"/>
      </rPr>
      <t xml:space="preserve">(mq non edificabili/ mq territorio) </t>
    </r>
  </si>
  <si>
    <r>
      <t xml:space="preserve">Tasso di recupero                                                                                                                             </t>
    </r>
    <r>
      <rPr>
        <sz val="9"/>
        <rFont val="Tahoma"/>
        <family val="2"/>
      </rPr>
      <t>(mq recupero edifici esistenti/ mq nuove edificazioni)</t>
    </r>
  </si>
  <si>
    <r>
      <t xml:space="preserve">% consumo del territorio
</t>
    </r>
    <r>
      <rPr>
        <sz val="9"/>
        <rFont val="Tahoma"/>
        <family val="2"/>
      </rPr>
      <t>(mq edificati/ mq territorio)</t>
    </r>
  </si>
  <si>
    <t>Ufficio tecnico e Finanziario</t>
  </si>
  <si>
    <t>Assicurare la manutenzione delle infrastrutture della rete idrica in relazione alle risorse economiche disponibili, completare gli interventi in corso di esecuzione ed attivare i nuovi interventi previsti compresi gli allacciamenti.</t>
  </si>
  <si>
    <t>Cittadini e attività produttive</t>
  </si>
  <si>
    <t>N. interventi  richiesti</t>
  </si>
  <si>
    <t>N. interventi  richiesti rete fognaria</t>
  </si>
  <si>
    <t>N. interventi  richiesti acquedotto</t>
  </si>
  <si>
    <t>N. interventi  effettuati rete fognaria</t>
  </si>
  <si>
    <t>N. interventi  effettuati acquedotto</t>
  </si>
  <si>
    <t>N. interventi necessari rete fognaria</t>
  </si>
  <si>
    <t>N. interventi necessari acquedotto</t>
  </si>
  <si>
    <t>UT + F</t>
  </si>
  <si>
    <t xml:space="preserve">Migliorare la qualità dell’ambiente e della vita dei cittadini con azioni indirizzate verso uno sviluppo sostenibile del sistema urbano,  dei controlli e delle rilevazioni effettuate sul territorio anche attraverso il controllo del sistema di raccolta dei rifiuti. </t>
  </si>
  <si>
    <t>PL +UT</t>
  </si>
  <si>
    <t>PL+ UT</t>
  </si>
  <si>
    <t>F+UT+A</t>
  </si>
  <si>
    <r>
      <t xml:space="preserve">Costo medio km                                                                                                                              </t>
    </r>
    <r>
      <rPr>
        <sz val="9"/>
        <rFont val="Tahoma"/>
        <family val="2"/>
      </rPr>
      <t>(costo complessivo del processo/ km rete fognaria)</t>
    </r>
  </si>
  <si>
    <t>COLOMBO CARLA</t>
  </si>
  <si>
    <t>B5</t>
  </si>
  <si>
    <t>DELL'ACQUA DARIO</t>
  </si>
  <si>
    <t>A1</t>
  </si>
  <si>
    <t>DRAGONETTI FRANCESCO</t>
  </si>
  <si>
    <t>B3</t>
  </si>
  <si>
    <t>MIRAMONTI LAURA</t>
  </si>
  <si>
    <t>B7</t>
  </si>
  <si>
    <t>PARINI GIANLUIGI</t>
  </si>
  <si>
    <t>A3</t>
  </si>
  <si>
    <t>COLAVITO COSIMO</t>
  </si>
  <si>
    <t>D3</t>
  </si>
  <si>
    <r>
      <t xml:space="preserve">% raccolta differenziata
</t>
    </r>
    <r>
      <rPr>
        <sz val="9"/>
        <rFont val="Tahoma"/>
        <family val="2"/>
      </rPr>
      <t>(ql. raccolta differenziata /ql. totale RSU raccolti )</t>
    </r>
  </si>
  <si>
    <t xml:space="preserve">Ql. totale RSU raccolti </t>
  </si>
  <si>
    <t>Ql. raccolta differenziata</t>
  </si>
  <si>
    <r>
      <t xml:space="preserve">Costo medio Ql                                                                                                                          </t>
    </r>
    <r>
      <rPr>
        <sz val="9"/>
        <rFont val="Tahoma"/>
        <family val="2"/>
      </rPr>
      <t>(costo del processo/ ql. totali raccolti)</t>
    </r>
  </si>
  <si>
    <r>
      <t xml:space="preserve">% di copertura economica del servizio raccolta rifiuti                                                                              </t>
    </r>
    <r>
      <rPr>
        <sz val="9"/>
        <rFont val="Tahoma"/>
        <family val="2"/>
      </rPr>
      <t>(provento/ costo del processo)</t>
    </r>
  </si>
  <si>
    <r>
      <t xml:space="preserve">Costo medio per utente servizio raccolta rifiuti                                                                                                          </t>
    </r>
    <r>
      <rPr>
        <sz val="9"/>
        <rFont val="Tahoma"/>
        <family val="2"/>
      </rPr>
      <t>(provento/ utenti)</t>
    </r>
  </si>
  <si>
    <t>Proventi servizio raccolta rifiuti</t>
  </si>
  <si>
    <t>N° utenze servizio raccolta rifiuti                                                                                                          (provento/ utenti)</t>
  </si>
  <si>
    <r>
      <t xml:space="preserve">Costo pro-capite delle iniziative culturali                                                                                                         
</t>
    </r>
    <r>
      <rPr>
        <sz val="9"/>
        <rFont val="Tahoma"/>
        <family val="2"/>
      </rPr>
      <t>(Costo complessivo delle iniziative culturali /N.  partecipanti alle iniziative culturali )</t>
    </r>
  </si>
  <si>
    <r>
      <t xml:space="preserve">% di attività integrative
</t>
    </r>
    <r>
      <rPr>
        <sz val="9"/>
        <rFont val="Tahoma"/>
        <family val="2"/>
      </rPr>
      <t>(n. ore per attività integrative/ ore complessive lezione)</t>
    </r>
  </si>
  <si>
    <r>
      <t xml:space="preserve">Contributo medio POF  
</t>
    </r>
    <r>
      <rPr>
        <sz val="9"/>
        <rFont val="Tahoma"/>
        <family val="2"/>
      </rPr>
      <t>(importo finanziamento erogato/ numero alunni)</t>
    </r>
  </si>
  <si>
    <r>
      <t xml:space="preserve">Costo pro capite del processo                                                                                                               </t>
    </r>
    <r>
      <rPr>
        <sz val="9"/>
        <rFont val="Tahoma"/>
        <family val="2"/>
      </rPr>
      <t>(costo complessivo del processo/ popolazione)</t>
    </r>
  </si>
  <si>
    <t>Gestire il Servizio Idrico integrato</t>
  </si>
  <si>
    <t>N. interventi necessari</t>
  </si>
  <si>
    <t>Tempo medio intervento (gg)</t>
  </si>
  <si>
    <t>Mc</t>
  </si>
  <si>
    <t>Proventi</t>
  </si>
  <si>
    <t>N. Utenti</t>
  </si>
  <si>
    <t>% gradimento o (indagine)</t>
  </si>
  <si>
    <t>Personale (Unità Operative) coinvolto nel Processo</t>
  </si>
  <si>
    <r>
      <t xml:space="preserve">Mantenimento della rete                                                                                                              </t>
    </r>
    <r>
      <rPr>
        <sz val="9"/>
        <rFont val="Tahoma"/>
        <family val="2"/>
      </rPr>
      <t>(interventi effettuati /interventi necessari)</t>
    </r>
  </si>
  <si>
    <t>% gradimento  (indagine rivolta a colleghi e amministratori)</t>
  </si>
  <si>
    <r>
      <t xml:space="preserve">Capacità programmatoria                                                                                                                     </t>
    </r>
    <r>
      <rPr>
        <sz val="9"/>
        <rFont val="Tahoma"/>
        <family val="2"/>
      </rPr>
      <t>(n. variazioni di capitoli di bilancio/ tot. capitoli)</t>
    </r>
  </si>
  <si>
    <r>
      <t xml:space="preserve">Efficacia dei controlli di regolarità contabile                                                                                                    </t>
    </r>
    <r>
      <rPr>
        <sz val="9"/>
        <rFont val="Tahoma"/>
        <family val="2"/>
      </rPr>
      <t>(correzioni effettuate/ atti pervenuti)</t>
    </r>
  </si>
  <si>
    <r>
      <t xml:space="preserve">Costo pro capite del processo                                                                                                            </t>
    </r>
    <r>
      <rPr>
        <sz val="9"/>
        <rFont val="Tahoma"/>
        <family val="2"/>
      </rPr>
      <t>(costo complessivo del processo/popolazione)</t>
    </r>
  </si>
  <si>
    <r>
      <t xml:space="preserve">% gradimento                                                                                                            
</t>
    </r>
    <r>
      <rPr>
        <sz val="9"/>
        <rFont val="Tahoma"/>
        <family val="2"/>
      </rPr>
      <t>(indagine rivolta a colleghi e amministratori)</t>
    </r>
  </si>
  <si>
    <t>Numero mandati emessi</t>
  </si>
  <si>
    <t>Numero reversali emesse</t>
  </si>
  <si>
    <t>Numero inpegni registrati</t>
  </si>
  <si>
    <t>Numero accertamenti registrati</t>
  </si>
  <si>
    <t>N. determine sospese</t>
  </si>
  <si>
    <t>N. determine per settore</t>
  </si>
  <si>
    <r>
      <t xml:space="preserve">% di richieste di assistenza da parte di colleghi e amministratori
</t>
    </r>
    <r>
      <rPr>
        <sz val="9"/>
        <rFont val="Tahoma"/>
        <family val="2"/>
      </rPr>
      <t>(richieste evase/ richieste pervenute)</t>
    </r>
  </si>
  <si>
    <t xml:space="preserve">Tempo medio di intervento su segnalazioni </t>
  </si>
  <si>
    <r>
      <t xml:space="preserve">% di copertura dei centri estivi                                                                  
 </t>
    </r>
    <r>
      <rPr>
        <sz val="9"/>
        <color indexed="22"/>
        <rFont val="Tahoma"/>
        <family val="2"/>
      </rPr>
      <t>(provento di competenza/ spesa di competenza del servizio Tit. I)</t>
    </r>
  </si>
  <si>
    <r>
      <t xml:space="preserve">Costo unitario centri estivi
</t>
    </r>
    <r>
      <rPr>
        <sz val="9"/>
        <color indexed="22"/>
        <rFont val="Tahoma"/>
        <family val="2"/>
      </rPr>
      <t>(spesa di competenza/n. utenti centri estivi)</t>
    </r>
  </si>
  <si>
    <r>
      <t xml:space="preserve">Costo al Km                                                                                                     
</t>
    </r>
    <r>
      <rPr>
        <sz val="9"/>
        <rFont val="Tahoma"/>
        <family val="2"/>
      </rPr>
      <t>(spesa di competenza/ km percorsi)</t>
    </r>
  </si>
  <si>
    <r>
      <t xml:space="preserve">Media segnalazioni Commissione mensa sulla qualità del servizio                                                                                                                             </t>
    </r>
    <r>
      <rPr>
        <sz val="9"/>
        <color indexed="10"/>
        <rFont val="Tahoma"/>
        <family val="2"/>
      </rPr>
      <t>(n. segnalazioni nell'anno scolastico)</t>
    </r>
  </si>
  <si>
    <t>Servizio Cultura e scolastici</t>
  </si>
  <si>
    <t>Gestire e valorizzare la Biblioteca  per l’organizzazione dei servizi e delle iniziative  finalizzate a promuovere le attività di lettura presso la cittadinanza, collegandosi a mirate iniziative culturali per target d’età. 
Garantire le aperture serali e domenicali della Biblioteca per ampliare il servizio offerto ai cittadini.</t>
  </si>
  <si>
    <r>
      <t xml:space="preserve">Apertura domenicale della Biblioteca
</t>
    </r>
    <r>
      <rPr>
        <sz val="9"/>
        <color indexed="10"/>
        <rFont val="Tahoma"/>
        <family val="2"/>
      </rPr>
      <t>(n. domeniche di apertura/ n. domeniche nell'anno)</t>
    </r>
  </si>
  <si>
    <r>
      <t xml:space="preserve">Media prestiti effettuati la domenica
</t>
    </r>
    <r>
      <rPr>
        <sz val="9"/>
        <color indexed="10"/>
        <rFont val="Tahoma"/>
        <family val="2"/>
      </rPr>
      <t>(presiti effettuati la domenica/ n. domeniche di apertura)</t>
    </r>
  </si>
  <si>
    <r>
      <t xml:space="preserve">Prenotazione on-line
</t>
    </r>
    <r>
      <rPr>
        <sz val="9"/>
        <rFont val="Tahoma"/>
        <family val="2"/>
      </rPr>
      <t>(n. prestiti con prenotazione on line / n. prestiti)</t>
    </r>
  </si>
  <si>
    <r>
      <t xml:space="preserve">Indice di circolazione
</t>
    </r>
    <r>
      <rPr>
        <sz val="9"/>
        <rFont val="Tahoma"/>
        <family val="2"/>
      </rPr>
      <t>(n. prestiti/patrimonio)</t>
    </r>
  </si>
  <si>
    <r>
      <t xml:space="preserve">Indici di prestito
</t>
    </r>
    <r>
      <rPr>
        <sz val="9"/>
        <rFont val="Tahoma"/>
        <family val="2"/>
      </rPr>
      <t>(n. prestiti/popolazione)</t>
    </r>
  </si>
  <si>
    <r>
      <t xml:space="preserve">% gradimento </t>
    </r>
    <r>
      <rPr>
        <sz val="9"/>
        <rFont val="Tahoma"/>
        <family val="2"/>
      </rPr>
      <t xml:space="preserve">
(indagine)</t>
    </r>
  </si>
  <si>
    <r>
      <t xml:space="preserve">Partecipazione alle iniziative finalizzate alla promozione della lettura
</t>
    </r>
    <r>
      <rPr>
        <sz val="9"/>
        <color indexed="10"/>
        <rFont val="Tahoma"/>
        <family val="2"/>
      </rPr>
      <t>(n. partecipanti/ n. inziative)</t>
    </r>
  </si>
  <si>
    <r>
      <t>% accesso internet</t>
    </r>
    <r>
      <rPr>
        <sz val="9"/>
        <color indexed="10"/>
        <rFont val="Tahoma"/>
        <family val="2"/>
      </rPr>
      <t xml:space="preserve">
(ore accesso internet/ ore apertura biblioteca)</t>
    </r>
  </si>
  <si>
    <r>
      <t xml:space="preserve">Organizzare manifestazioni ed iniziative culturali, </t>
    </r>
    <r>
      <rPr>
        <b/>
        <sz val="11"/>
        <color indexed="10"/>
        <rFont val="Tahoma"/>
        <family val="2"/>
      </rPr>
      <t>formative</t>
    </r>
    <r>
      <rPr>
        <b/>
        <sz val="11"/>
        <rFont val="Tahoma"/>
        <family val="2"/>
      </rPr>
      <t xml:space="preserve"> sportive e turistiche</t>
    </r>
  </si>
  <si>
    <t>S</t>
  </si>
  <si>
    <t>Tempo medio predisposizione contratti - giorni</t>
  </si>
  <si>
    <t>BARNI ANTONELLA</t>
  </si>
  <si>
    <t>ZOIA MARIA GRAZIA</t>
  </si>
  <si>
    <t>UCCIARDO CARMELA</t>
  </si>
  <si>
    <t>C2</t>
  </si>
  <si>
    <t>C5</t>
  </si>
  <si>
    <t>D4</t>
  </si>
  <si>
    <t>D1</t>
  </si>
  <si>
    <t>B4</t>
  </si>
  <si>
    <t>LEONI TIZIANO</t>
  </si>
  <si>
    <t>PORTALUPPI GIUSEPPE</t>
  </si>
  <si>
    <r>
      <t xml:space="preserve">Provento medio utente                                                                                                          </t>
    </r>
    <r>
      <rPr>
        <sz val="9"/>
        <rFont val="Tahoma"/>
        <family val="2"/>
      </rPr>
      <t>(provento/utenti)</t>
    </r>
  </si>
  <si>
    <r>
      <t xml:space="preserve">Costo pro capite del processo                                                                                                          </t>
    </r>
    <r>
      <rPr>
        <sz val="9"/>
        <rFont val="Tahoma"/>
        <family val="2"/>
      </rPr>
      <t>(costo del processo/ popolazione)</t>
    </r>
  </si>
  <si>
    <r>
      <t xml:space="preserve">% disservizio                                                                                                                                 
</t>
    </r>
    <r>
      <rPr>
        <sz val="9"/>
        <rFont val="Tahoma"/>
        <family val="2"/>
      </rPr>
      <t>(N. disservizi segnalati/N. interventi effettuati)</t>
    </r>
  </si>
  <si>
    <t>Processo 25</t>
  </si>
  <si>
    <t>Gestire il servizio idrico integrato</t>
  </si>
  <si>
    <t>Gestire ecologia, ambiente e il Servizio di Igiene Urbana</t>
  </si>
  <si>
    <t>N° alunni materne ed elementari</t>
  </si>
  <si>
    <t>N° alunni materne, elementari e medie</t>
  </si>
  <si>
    <t>N° morosi refezione scolastica</t>
  </si>
  <si>
    <t xml:space="preserve">N° domande refezione scolastica accolte </t>
  </si>
  <si>
    <t>N° domande refezione scolastica presentate</t>
  </si>
  <si>
    <t>€ incassati su morosità complessive</t>
  </si>
  <si>
    <t xml:space="preserve">€ morosità accertate complessive </t>
  </si>
  <si>
    <t>N° domande accolte trasporto scolastico</t>
  </si>
  <si>
    <t>N° domande presentate trasporto scolastico</t>
  </si>
  <si>
    <t>N° Utenti trasporto scolastico</t>
  </si>
  <si>
    <r>
      <t xml:space="preserve">51 </t>
    </r>
    <r>
      <rPr>
        <sz val="10"/>
        <color indexed="10"/>
        <rFont val="Tahoma"/>
        <family val="2"/>
      </rPr>
      <t>no 37-50</t>
    </r>
  </si>
  <si>
    <t xml:space="preserve">Garantire la pianificazione e lo sviluppo delle attività commerciali e dei pubblici esercizi, anche attraverso il Piano Commerciale, ed il rispetto delle norme in materia </t>
  </si>
  <si>
    <t>Gestire il  processo di pianificazione e di rendicontazione economico – finanziaria, attraverso le stime e le valutazioni finanziarie sui dati di entrata e di spesa e mediante la definizione dei documenti di legge</t>
  </si>
  <si>
    <t>n. variazioni di capitoli di bilancio</t>
  </si>
  <si>
    <t>n. tot. capitoli</t>
  </si>
  <si>
    <t>n. correzioni effettuate</t>
  </si>
  <si>
    <t>Tempo medio pareri regolarità contabile</t>
  </si>
  <si>
    <r>
      <t xml:space="preserve">Partecipazione media  alle iniziative turistiche                                                                                            
</t>
    </r>
    <r>
      <rPr>
        <sz val="9"/>
        <color indexed="22"/>
        <rFont val="Tahoma"/>
        <family val="2"/>
      </rPr>
      <t xml:space="preserve">(N.  partecipanti alle iniziative turistiche  / N. iniziative turistiche )  </t>
    </r>
    <r>
      <rPr>
        <b/>
        <sz val="9"/>
        <color indexed="22"/>
        <rFont val="Tahoma"/>
        <family val="2"/>
      </rPr>
      <t xml:space="preserve">                                                                                              </t>
    </r>
  </si>
  <si>
    <r>
      <t xml:space="preserve">Capacità attrattiva                                                                                                                        </t>
    </r>
    <r>
      <rPr>
        <sz val="9"/>
        <color indexed="22"/>
        <rFont val="Tahoma"/>
        <family val="2"/>
      </rPr>
      <t>(popolazione turistica/popolazione)</t>
    </r>
  </si>
  <si>
    <t>C + PL + S</t>
  </si>
  <si>
    <r>
      <t xml:space="preserve">Costo pro-capite delle manifestazioni turistiche                                                                                                         
</t>
    </r>
    <r>
      <rPr>
        <sz val="9"/>
        <color indexed="22"/>
        <rFont val="Tahoma"/>
        <family val="2"/>
      </rPr>
      <t>(Costo complessivo delle manifestazioni turistiche /N.  partecipanti alle manifestazioni turistiche )</t>
    </r>
  </si>
  <si>
    <r>
      <t xml:space="preserve">Grado di autofinanziamento
</t>
    </r>
    <r>
      <rPr>
        <sz val="9"/>
        <rFont val="Tahoma"/>
        <family val="2"/>
      </rPr>
      <t xml:space="preserve">(importo sponsorizzazioni/costo </t>
    </r>
    <r>
      <rPr>
        <sz val="9"/>
        <color indexed="10"/>
        <rFont val="Tahoma"/>
        <family val="2"/>
      </rPr>
      <t>delle iniziative culturali</t>
    </r>
    <r>
      <rPr>
        <sz val="9"/>
        <rFont val="Tahoma"/>
        <family val="2"/>
      </rPr>
      <t>)</t>
    </r>
  </si>
  <si>
    <r>
      <t xml:space="preserve">Costo unitario del processo 
</t>
    </r>
    <r>
      <rPr>
        <sz val="9"/>
        <rFont val="Tahoma"/>
        <family val="2"/>
      </rPr>
      <t>(costo del processo/utenti)</t>
    </r>
  </si>
  <si>
    <r>
      <t xml:space="preserve">% gradimento 
</t>
    </r>
    <r>
      <rPr>
        <sz val="9"/>
        <rFont val="Tahoma"/>
        <family val="2"/>
      </rPr>
      <t>(indagine)</t>
    </r>
  </si>
  <si>
    <r>
      <t xml:space="preserve">Valutazione da parte degli operatori 
</t>
    </r>
    <r>
      <rPr>
        <sz val="9"/>
        <rFont val="Tahoma"/>
        <family val="2"/>
      </rPr>
      <t>(indagine)</t>
    </r>
  </si>
  <si>
    <t>N. manutenzioni ordinarie effettuate</t>
  </si>
  <si>
    <t>N. manutenzioni ordinarie programmate</t>
  </si>
  <si>
    <t>N. richieste intervento pervenute</t>
  </si>
  <si>
    <t>N. richieste intervento evase</t>
  </si>
  <si>
    <r>
      <t xml:space="preserve">Incidenza degli errori 
</t>
    </r>
    <r>
      <rPr>
        <sz val="9"/>
        <rFont val="Tahoma"/>
        <family val="2"/>
      </rPr>
      <t>(n. determine sospese per errori/ n. determine del settore)</t>
    </r>
  </si>
  <si>
    <t>Importo acquisti di economato</t>
  </si>
  <si>
    <t>Tempo medio acquisti su richieste da uffici</t>
  </si>
  <si>
    <r>
      <t xml:space="preserve">Efficacia economato
</t>
    </r>
    <r>
      <rPr>
        <sz val="9"/>
        <rFont val="Tahoma"/>
        <family val="2"/>
      </rPr>
      <t>(importo acquisti di economato/ spese correnti)</t>
    </r>
  </si>
  <si>
    <t>26-28-53</t>
  </si>
  <si>
    <t>no 4</t>
  </si>
  <si>
    <t>Totale recupero imposta pubblicitaria</t>
  </si>
  <si>
    <r>
      <t xml:space="preserve">Tempo medio sopralluogo 
</t>
    </r>
    <r>
      <rPr>
        <sz val="9"/>
        <rFont val="Tahoma"/>
        <family val="2"/>
      </rPr>
      <t>(dalla segnalazione al sopralluogo effettuato)</t>
    </r>
  </si>
  <si>
    <r>
      <t xml:space="preserve">Costo pro capite del processo                                                                                                     
</t>
    </r>
    <r>
      <rPr>
        <sz val="9"/>
        <rFont val="Tahoma"/>
        <family val="2"/>
      </rPr>
      <t>(Costo processo/popolazione)</t>
    </r>
  </si>
  <si>
    <r>
      <t xml:space="preserve">% di spesa per conservazione del patrimonio immobiliare
</t>
    </r>
    <r>
      <rPr>
        <sz val="9"/>
        <rFont val="Tahoma"/>
        <family val="2"/>
      </rPr>
      <t>(spesa annua di manutenzione immobili / valore complessivo immobili di proprietà)</t>
    </r>
  </si>
  <si>
    <t>Processo 21</t>
  </si>
  <si>
    <r>
      <t xml:space="preserve">% di illuminazione pubblica 
</t>
    </r>
    <r>
      <rPr>
        <sz val="9"/>
        <rFont val="Tahoma"/>
        <family val="2"/>
      </rPr>
      <t>(Km strade illuminate/ Km strade del patrimonio)</t>
    </r>
  </si>
  <si>
    <r>
      <t xml:space="preserve">Incidenti stradali    
</t>
    </r>
    <r>
      <rPr>
        <sz val="9"/>
        <rFont val="Tahoma"/>
        <family val="2"/>
      </rPr>
      <t>(n. incidenti mortali rete stradale/ Km strade del patrimonio)</t>
    </r>
  </si>
  <si>
    <r>
      <t xml:space="preserve">% risorse destinate alla manutenzione ordinaria                                                                                     
</t>
    </r>
    <r>
      <rPr>
        <sz val="9"/>
        <rFont val="Tahoma"/>
        <family val="2"/>
      </rPr>
      <t xml:space="preserve">(spesa sostenuta per manutenzioni ordinarie/ spesa stanziata manutenzioni ordinarie) </t>
    </r>
  </si>
  <si>
    <r>
      <t xml:space="preserve">Costo kilometrico 
</t>
    </r>
    <r>
      <rPr>
        <sz val="9"/>
        <rFont val="Tahoma"/>
        <family val="2"/>
      </rPr>
      <t>(costo impegnato per manutenzioni stradali/ Km strade)</t>
    </r>
  </si>
  <si>
    <r>
      <t xml:space="preserve">Costo medio mq verde pubblico
</t>
    </r>
    <r>
      <rPr>
        <sz val="9"/>
        <rFont val="Tahoma"/>
        <family val="2"/>
      </rPr>
      <t>(spesa impegnata per manutenzioni verde/ mq verde pubblico)</t>
    </r>
  </si>
  <si>
    <t>Popolazione 3-13 anni</t>
  </si>
  <si>
    <t>Processo 6</t>
  </si>
  <si>
    <t>Settore 4</t>
  </si>
  <si>
    <t>Servizio 4</t>
  </si>
  <si>
    <r>
      <t xml:space="preserve">% soddisfazione delle richieste di autorizzazione
</t>
    </r>
    <r>
      <rPr>
        <sz val="9"/>
        <rFont val="Tahoma"/>
        <family val="2"/>
      </rPr>
      <t>(domande accolte/ domande presentate)</t>
    </r>
  </si>
  <si>
    <r>
      <t xml:space="preserve">% di sviluppo 
</t>
    </r>
    <r>
      <rPr>
        <sz val="9"/>
        <rFont val="Tahoma"/>
        <family val="2"/>
      </rPr>
      <t>(nuove attività insediate/attività presenti sul territorio)</t>
    </r>
  </si>
  <si>
    <r>
      <t xml:space="preserve">Capillarità del commercio 
</t>
    </r>
    <r>
      <rPr>
        <sz val="9"/>
        <rFont val="Tahoma"/>
        <family val="2"/>
      </rPr>
      <t>(n. commercio di vicinato/n. attività commerciali)</t>
    </r>
  </si>
  <si>
    <r>
      <t xml:space="preserve">N licenze attive - autorizzazioni / popolazione residente                                                                    </t>
    </r>
    <r>
      <rPr>
        <sz val="9"/>
        <rFont val="Tahoma"/>
        <family val="2"/>
      </rPr>
      <t>(licenze totali e anche licenze commercio ambulante/popolazione)</t>
    </r>
  </si>
  <si>
    <t>N° attività presenti sul territorio</t>
  </si>
  <si>
    <t>Nuove attività insediate</t>
  </si>
  <si>
    <t>Attività cessate</t>
  </si>
  <si>
    <t>N° commercio di vicinato</t>
  </si>
  <si>
    <t>N° attività commerciali</t>
  </si>
  <si>
    <t>Licenze totali (comprese lic. Commercio ambulante)</t>
  </si>
  <si>
    <r>
      <t xml:space="preserve">Presidio delle entrate                                                                                                                            
</t>
    </r>
    <r>
      <rPr>
        <sz val="9"/>
        <rFont val="Tahoma"/>
        <family val="2"/>
      </rPr>
      <t>(importo entrate per rinnovo concessioni/ proventi cimiteriali di competenza)</t>
    </r>
  </si>
  <si>
    <t>N° controlli su attività commerciali e produttive</t>
  </si>
  <si>
    <r>
      <t xml:space="preserve">% controlli attività 
</t>
    </r>
    <r>
      <rPr>
        <sz val="9"/>
        <rFont val="Tahoma"/>
        <family val="2"/>
      </rPr>
      <t>(n° controlli su attività / n. attività presenti sul territorio)</t>
    </r>
  </si>
  <si>
    <r>
      <t xml:space="preserve">Costo pro capite del processo                                                                                                       
</t>
    </r>
    <r>
      <rPr>
        <sz val="9"/>
        <rFont val="Tahoma"/>
        <family val="2"/>
      </rPr>
      <t>(costo complessivo del processo/popolazione)</t>
    </r>
  </si>
  <si>
    <t>DISTRIBUZIONE ENERGIA ELETTRICA</t>
  </si>
  <si>
    <t>TELERISCALDAMENTO</t>
  </si>
  <si>
    <t>FARMACIE</t>
  </si>
  <si>
    <t>ALTRI SERVIZI PRODUTTIVI</t>
  </si>
  <si>
    <t>AREA ORGANIZZATIVA</t>
  </si>
  <si>
    <r>
      <t xml:space="preserve">% morosità recuperate 
</t>
    </r>
    <r>
      <rPr>
        <sz val="9"/>
        <rFont val="Tahoma"/>
        <family val="2"/>
      </rPr>
      <t>(€ incassati su morosità/ € morosità accertate)</t>
    </r>
  </si>
  <si>
    <t xml:space="preserve">Gestire i Servizi d Assistenza Scolastica </t>
  </si>
  <si>
    <t>Gestire e controllare  le attività produttive e commerciali (fisse ed ambulanti)</t>
  </si>
  <si>
    <t>Gestire il Servizio di Igiene Urbana ed i controlli ambientali</t>
  </si>
  <si>
    <t xml:space="preserve">Progettare e gestire  gli  Asilo Nido </t>
  </si>
  <si>
    <t>N° domande accolte</t>
  </si>
  <si>
    <t>N° domande presentate</t>
  </si>
  <si>
    <t xml:space="preserve">N. esumazioni effettuate </t>
  </si>
  <si>
    <t>Spesa di competenza del servizio refezione scolastica</t>
  </si>
  <si>
    <t>Spesa di competenza del servizio centri estivi</t>
  </si>
  <si>
    <t xml:space="preserve">N. visite domiciliari e colloqui </t>
  </si>
  <si>
    <r>
      <t xml:space="preserve">
</t>
    </r>
    <r>
      <rPr>
        <u val="single"/>
        <sz val="10"/>
        <rFont val="Tahoma"/>
        <family val="2"/>
      </rPr>
      <t xml:space="preserve">
</t>
    </r>
  </si>
  <si>
    <t>Dirigenti (unità operative)</t>
  </si>
  <si>
    <t>Bambini, giovani, minori assistiti e loro famiglie</t>
  </si>
  <si>
    <t>N° presenza complessiva</t>
  </si>
  <si>
    <t>N° giornate di attività</t>
  </si>
  <si>
    <t>N° giornate apertura al pubblico</t>
  </si>
  <si>
    <t>N° utenti complessivi</t>
  </si>
  <si>
    <r>
      <t xml:space="preserve">% di efficacia dei serviz infanzia/giovani
</t>
    </r>
    <r>
      <rPr>
        <sz val="9"/>
        <rFont val="Tahoma"/>
        <family val="2"/>
      </rPr>
      <t>(utenti/bambini-giovani residenti delle fasce d'età interessate)</t>
    </r>
  </si>
  <si>
    <t>Anziani assistiti e loro famiglie</t>
  </si>
  <si>
    <t>N° domande ricevute</t>
  </si>
  <si>
    <r>
      <t xml:space="preserve">% soddisfazione delle richieste 
</t>
    </r>
    <r>
      <rPr>
        <sz val="9"/>
        <rFont val="Tahoma"/>
        <family val="2"/>
      </rPr>
      <t>(domande accolte/ domande ricevute)</t>
    </r>
  </si>
  <si>
    <r>
      <t xml:space="preserve">% di assistiti 
</t>
    </r>
    <r>
      <rPr>
        <sz val="9"/>
        <rFont val="Tahoma"/>
        <family val="2"/>
      </rPr>
      <t>(anziani assistiti/anziani presenti sul territorio)</t>
    </r>
  </si>
  <si>
    <r>
      <t xml:space="preserve">Tasso di invecchiamento popolazione 
</t>
    </r>
    <r>
      <rPr>
        <sz val="9"/>
        <rFont val="Tahoma"/>
        <family val="2"/>
      </rPr>
      <t>(n.anziani/popolazione)</t>
    </r>
  </si>
  <si>
    <r>
      <t xml:space="preserve">Tempi medi di attivazione del servizio SAD
</t>
    </r>
    <r>
      <rPr>
        <sz val="9"/>
        <rFont val="Tahoma"/>
        <family val="2"/>
      </rPr>
      <t>(dalla data richiesta alla data attivazione)</t>
    </r>
  </si>
  <si>
    <r>
      <t xml:space="preserve">% di copertura del processo 
</t>
    </r>
    <r>
      <rPr>
        <sz val="9"/>
        <rFont val="Tahoma"/>
        <family val="2"/>
      </rPr>
      <t>(proventi di competenza / Costo del processo)</t>
    </r>
  </si>
  <si>
    <r>
      <t xml:space="preserve">Costo pro capite del processo
</t>
    </r>
    <r>
      <rPr>
        <sz val="9"/>
        <rFont val="Tahoma"/>
        <family val="2"/>
      </rPr>
      <t>(costo del processo/ popolazione)</t>
    </r>
  </si>
  <si>
    <r>
      <t xml:space="preserve">Grado di attenzione 
</t>
    </r>
    <r>
      <rPr>
        <sz val="9"/>
        <rFont val="Tahoma"/>
        <family val="2"/>
      </rPr>
      <t>(n.visite domiciliari e colloqui / popolazione anziana)</t>
    </r>
  </si>
  <si>
    <t>N. iscirtti al Centro Diurno</t>
  </si>
  <si>
    <r>
      <t xml:space="preserve">% disservizio raccolta rifiuti                                                                                                                               </t>
    </r>
    <r>
      <rPr>
        <sz val="9"/>
        <rFont val="Tahoma"/>
        <family val="2"/>
      </rPr>
      <t>(n. disservizi segnalati/ n. interventi effettuati)</t>
    </r>
  </si>
  <si>
    <t>Km strade  del patrimonio</t>
  </si>
  <si>
    <t>Km  manutenzioni effettuate</t>
  </si>
  <si>
    <t>N° incidenti mortali rete stradale comunale</t>
  </si>
  <si>
    <t>Spesa impegnata per manutenzioni stradali</t>
  </si>
  <si>
    <t>Spesa programmata per manutenzioni stradali</t>
  </si>
  <si>
    <t>Costo diretto del servizio illuminazione pubblica</t>
  </si>
  <si>
    <t>N° segnali</t>
  </si>
  <si>
    <t>Costo segnaletica</t>
  </si>
  <si>
    <t>Mq verde pubblico</t>
  </si>
  <si>
    <t>Spesa impegnata per manutenzioni del verde</t>
  </si>
  <si>
    <t>Spesa programmata per manutenzioni verde</t>
  </si>
  <si>
    <r>
      <t xml:space="preserve">Verde pubblico 
</t>
    </r>
    <r>
      <rPr>
        <sz val="9"/>
        <color indexed="12"/>
        <rFont val="Tahoma"/>
        <family val="2"/>
      </rPr>
      <t>(mq verde/mq territorio)</t>
    </r>
  </si>
  <si>
    <r>
      <t>44-46-47-49-</t>
    </r>
    <r>
      <rPr>
        <sz val="10"/>
        <color indexed="10"/>
        <rFont val="Tahoma"/>
        <family val="2"/>
      </rPr>
      <t>no 41</t>
    </r>
  </si>
  <si>
    <r>
      <t xml:space="preserve">% di manutenzione delle aree verdi                                                                                         
</t>
    </r>
    <r>
      <rPr>
        <sz val="9"/>
        <rFont val="Tahoma"/>
        <family val="2"/>
      </rPr>
      <t>(manutenzioni ordinarie effettuate/manutenzioni ordinarie programmate)</t>
    </r>
  </si>
  <si>
    <r>
      <t xml:space="preserve">Verde procapite 
</t>
    </r>
    <r>
      <rPr>
        <sz val="9"/>
        <color indexed="12"/>
        <rFont val="Tahoma"/>
        <family val="2"/>
      </rPr>
      <t>(mq verde/popolazione)</t>
    </r>
  </si>
  <si>
    <r>
      <t xml:space="preserve">Costo pro capite                                                                                                     
</t>
    </r>
    <r>
      <rPr>
        <sz val="9"/>
        <rFont val="Tahoma"/>
        <family val="2"/>
      </rPr>
      <t>(costo complessivo del processo/popolazione)</t>
    </r>
  </si>
  <si>
    <t>n. ore settimanali di apertura impianti sportivi</t>
  </si>
  <si>
    <t>n. ore settimanali di utilizzo impianti sportivi</t>
  </si>
  <si>
    <t>n. utenti degli impianti sportivi</t>
  </si>
  <si>
    <t xml:space="preserve">Numero dipendenti </t>
  </si>
  <si>
    <r>
      <t xml:space="preserve">% gradimento                                                                                                    
</t>
    </r>
    <r>
      <rPr>
        <sz val="9"/>
        <rFont val="Tahoma"/>
        <family val="2"/>
      </rPr>
      <t>(indagine)</t>
    </r>
  </si>
  <si>
    <r>
      <t xml:space="preserve">% ricorsi 
</t>
    </r>
    <r>
      <rPr>
        <sz val="9"/>
        <rFont val="Tahoma"/>
        <family val="2"/>
      </rPr>
      <t>(n. ricorsi di edilizia/ n. pratiche di diniego)</t>
    </r>
  </si>
  <si>
    <t>Gestire i servizi di assistenza a soggetti diversamente abili</t>
  </si>
  <si>
    <t>Diversamente abili e loro famiglie</t>
  </si>
  <si>
    <t xml:space="preserve">N. utenti  servizio </t>
  </si>
  <si>
    <t>N. utenti</t>
  </si>
  <si>
    <t>Importo finanziato da altri enti su progetti</t>
  </si>
  <si>
    <t>Valutazione  parte degli operatori</t>
  </si>
  <si>
    <r>
      <t xml:space="preserve">% soddisfazione delle richieste 
</t>
    </r>
    <r>
      <rPr>
        <sz val="9"/>
        <rFont val="Tahoma"/>
        <family val="2"/>
      </rPr>
      <t>(n. domande accolte/ n. domande presentate ammissibili)</t>
    </r>
  </si>
  <si>
    <r>
      <t xml:space="preserve">% di utilizzo del servizio trasporto
</t>
    </r>
    <r>
      <rPr>
        <sz val="9"/>
        <rFont val="Tahoma"/>
        <family val="2"/>
      </rPr>
      <t>(n. utenti servizio/ n. utenti)</t>
    </r>
  </si>
  <si>
    <t xml:space="preserve">   </t>
  </si>
  <si>
    <r>
      <t xml:space="preserve">Tempi medi di attivazione 
</t>
    </r>
    <r>
      <rPr>
        <sz val="9"/>
        <rFont val="Tahoma"/>
        <family val="2"/>
      </rPr>
      <t>(dalla data richiesta alla data attivazione)</t>
    </r>
  </si>
  <si>
    <r>
      <t xml:space="preserve">Costo unitario del processo 
</t>
    </r>
    <r>
      <rPr>
        <sz val="9"/>
        <rFont val="Tahoma"/>
        <family val="2"/>
      </rPr>
      <t>(costo del processo/ utenti)</t>
    </r>
  </si>
  <si>
    <r>
      <t xml:space="preserve">Costo pro capite del processo      
</t>
    </r>
    <r>
      <rPr>
        <sz val="9"/>
        <rFont val="Tahoma"/>
        <family val="2"/>
      </rPr>
      <t>(costo del processo/ popolazione)</t>
    </r>
  </si>
  <si>
    <t xml:space="preserve">  </t>
  </si>
  <si>
    <t>Attuare interventi atti a mantenere la domiciliarietà e a fornire sostegno e supporto all’inclusione e all’integrazione di soggetti portatori di disabilità e delle loro famiglie, anche con la costruzione di un progetto complessivo che favorisca l’autonomia dei soggetti ed il supporto alle famiglie</t>
  </si>
  <si>
    <t>n. casi seguiti</t>
  </si>
  <si>
    <t>n. segnalazioni</t>
  </si>
  <si>
    <t>n. affidi + comunità</t>
  </si>
  <si>
    <t>Tasso di criticità (n. casi penali seguiti/ n. minori in carico)</t>
  </si>
  <si>
    <t>N. medio gg intercorsi dalla data richiesta alla data attivazione - esclusi i tempi di terzi</t>
  </si>
  <si>
    <t>Valutazione  da parte degli operatori</t>
  </si>
  <si>
    <r>
      <t xml:space="preserve">% efficacia dell'azione 
</t>
    </r>
    <r>
      <rPr>
        <sz val="9"/>
        <rFont val="Tahoma"/>
        <family val="2"/>
      </rPr>
      <t>(n. casi seguiti/ n. segnalazioni)</t>
    </r>
  </si>
  <si>
    <r>
      <t xml:space="preserve">% allontanamenti 
</t>
    </r>
    <r>
      <rPr>
        <sz val="9"/>
        <rFont val="Tahoma"/>
        <family val="2"/>
      </rPr>
      <t>(n.affidi + comunità / n. casi seguiti)</t>
    </r>
  </si>
  <si>
    <t>VAGO MIRIAM</t>
  </si>
  <si>
    <t>GRASSO GIUSEPPE</t>
  </si>
  <si>
    <t>C3</t>
  </si>
  <si>
    <t>importo  entrate proprie comunali</t>
  </si>
  <si>
    <t>importo contributi erogati</t>
  </si>
  <si>
    <t>Indice di povertà (n. richieste presentate/popolazione)</t>
  </si>
  <si>
    <r>
      <t xml:space="preserve">% soddisfazione delle richieste 
</t>
    </r>
    <r>
      <rPr>
        <sz val="9"/>
        <rFont val="Tahoma"/>
        <family val="2"/>
      </rPr>
      <t>(richieste accolte/ richieste presentate ammissibili)</t>
    </r>
  </si>
  <si>
    <r>
      <t xml:space="preserve">% di contribuzione comunale 
</t>
    </r>
    <r>
      <rPr>
        <sz val="9"/>
        <rFont val="Tahoma"/>
        <family val="2"/>
      </rPr>
      <t>(€ da entrate proprie comunali/ € complessivamente erogati)</t>
    </r>
  </si>
  <si>
    <t>Tempo medio erogazione contributo gg</t>
  </si>
  <si>
    <r>
      <t xml:space="preserve">Contributo medio
</t>
    </r>
    <r>
      <rPr>
        <sz val="9"/>
        <rFont val="Tahoma"/>
        <family val="2"/>
      </rPr>
      <t>(importo contributi erogati/ n. soggetti beneficiari)</t>
    </r>
  </si>
  <si>
    <t>Popolazione maggiore di 18 anni</t>
  </si>
  <si>
    <t xml:space="preserve">N° prestazioni Servizio Assistenza Sociale </t>
  </si>
  <si>
    <t xml:space="preserve">N° utenti in carico Servizio Assistenza Sociale </t>
  </si>
  <si>
    <t>N. unità operative</t>
  </si>
  <si>
    <r>
      <t xml:space="preserve">% copertura 
</t>
    </r>
    <r>
      <rPr>
        <sz val="9"/>
        <rFont val="Tahoma"/>
        <family val="2"/>
      </rPr>
      <t>(n. unità operative del processo/ n. dipendenti)</t>
    </r>
  </si>
  <si>
    <r>
      <t xml:space="preserve">Media abitanti
</t>
    </r>
    <r>
      <rPr>
        <sz val="9"/>
        <rFont val="Tahoma"/>
        <family val="2"/>
      </rPr>
      <t>(popolazione/n. unità operative)</t>
    </r>
  </si>
  <si>
    <r>
      <t xml:space="preserve">Costo dipendente
</t>
    </r>
    <r>
      <rPr>
        <sz val="9"/>
        <rFont val="Tahoma"/>
        <family val="2"/>
      </rPr>
      <t>(costo processo/ n. unità operative)</t>
    </r>
  </si>
  <si>
    <r>
      <t xml:space="preserve">Tasso di efficienza                                                                                                                                 </t>
    </r>
    <r>
      <rPr>
        <sz val="9"/>
        <rFont val="Tahoma"/>
        <family val="2"/>
      </rPr>
      <t>(n. dirigenti/ n. unità operative)</t>
    </r>
  </si>
  <si>
    <r>
      <t xml:space="preserve">Tasso di efficienza                                                                                                                                          </t>
    </r>
    <r>
      <rPr>
        <sz val="9"/>
        <rFont val="Tahoma"/>
        <family val="2"/>
      </rPr>
      <t>(n. posizioni organizzative/ n. unità operative)</t>
    </r>
  </si>
  <si>
    <t>N. interventi manutenzione ordinaria  in ritardo</t>
  </si>
  <si>
    <t>N. ricorsi e/o segnalazioni</t>
  </si>
  <si>
    <t>N. ore complessive lezione</t>
  </si>
  <si>
    <t>N° progetti accolti</t>
  </si>
  <si>
    <t>N. richieste integrazioni</t>
  </si>
  <si>
    <t>Spesa impegnata per manutenzioni ordinarie</t>
  </si>
  <si>
    <t>Spesa stanziata manutenzioni ordinarie</t>
  </si>
  <si>
    <t>Valore complessivo immobili di proprietà</t>
  </si>
  <si>
    <t>N° unità operative del processo</t>
  </si>
  <si>
    <r>
      <t xml:space="preserve">% personale su popolazione
</t>
    </r>
    <r>
      <rPr>
        <sz val="9"/>
        <rFont val="Tahoma"/>
        <family val="2"/>
      </rPr>
      <t>(n. unità operative del processo/popolazione)</t>
    </r>
  </si>
  <si>
    <t>N. unità operative totali</t>
  </si>
  <si>
    <r>
      <t xml:space="preserve">% personale 
</t>
    </r>
    <r>
      <rPr>
        <sz val="9"/>
        <rFont val="Tahoma"/>
        <family val="2"/>
      </rPr>
      <t>(n. unità operative del processo/n. unità operative totale)</t>
    </r>
  </si>
  <si>
    <t>MAZZEO SANTA</t>
  </si>
  <si>
    <t>PASTORI MARINA</t>
  </si>
  <si>
    <t>ZANZOTTERA CARLA</t>
  </si>
  <si>
    <r>
      <t xml:space="preserve">% riscossione crediti esigibili                                                                                                            
</t>
    </r>
    <r>
      <rPr>
        <sz val="9"/>
        <rFont val="Tahoma"/>
        <family val="2"/>
      </rPr>
      <t>(importo riscosso residui attivi -Titolo III cat.1,2-/ totale importo residui attivi all'1 gennaio -Titolo III cat.</t>
    </r>
  </si>
  <si>
    <r>
      <t xml:space="preserve">Tasso recupero crediti                                                                                          
</t>
    </r>
    <r>
      <rPr>
        <sz val="9"/>
        <rFont val="Tahoma"/>
        <family val="2"/>
      </rPr>
      <t>(n. procedure coattive attivate extratributarie e tributarie/ n. crediti in sofferenza)</t>
    </r>
  </si>
  <si>
    <r>
      <t xml:space="preserve">% di rettifica                                                                                                                                
</t>
    </r>
    <r>
      <rPr>
        <sz val="9"/>
        <rFont val="Tahoma"/>
        <family val="2"/>
      </rPr>
      <t>(N. rettifiche effettuate /n. avvisi di accertamento)</t>
    </r>
  </si>
  <si>
    <t>Gestire le entrate, i tributi locali e le sanzioni amministrative</t>
  </si>
  <si>
    <t>Attività di riscossione delle entrate ed il pieno recupero delle sanzioni amministrative per assicurare la continuità dei servizi, la flessibilità delle competenze e una maggiore assistenza ai cittadini</t>
  </si>
  <si>
    <t>N. sanzioni a ruolo</t>
  </si>
  <si>
    <r>
      <t xml:space="preserve">Sanzioni a ruolo 
</t>
    </r>
    <r>
      <rPr>
        <sz val="9"/>
        <rFont val="Tahoma"/>
        <family val="2"/>
      </rPr>
      <t>(n. sanzioni a ruolo/ n. sanzioni emesse)</t>
    </r>
  </si>
  <si>
    <r>
      <t xml:space="preserve">Tasso di accessibilità agli atti                                                                                                                  </t>
    </r>
    <r>
      <rPr>
        <sz val="9"/>
        <rFont val="Tahoma"/>
        <family val="2"/>
      </rPr>
      <t>(N° richieste accesso atti evase/ricevute)</t>
    </r>
  </si>
  <si>
    <t>Tempo medio di risposta alle richieste di accesso agli atti</t>
  </si>
  <si>
    <r>
      <t xml:space="preserve">Controllo dei tempi                                                                                                                             </t>
    </r>
    <r>
      <rPr>
        <sz val="9"/>
        <rFont val="Tahoma"/>
        <family val="2"/>
      </rPr>
      <t>(n. pratiche evase in ritardo/ n. pratiche ricevute)</t>
    </r>
  </si>
  <si>
    <t>N. domande presentate ammissiibli</t>
  </si>
  <si>
    <t>N. domande presentate</t>
  </si>
  <si>
    <t>N° richieste accesso atti evase</t>
  </si>
  <si>
    <t>N° richieste accesso atti ricevute</t>
  </si>
  <si>
    <t>N° controlli DIA</t>
  </si>
  <si>
    <t>N° DIA presentate</t>
  </si>
  <si>
    <t>Km strade illuminate</t>
  </si>
  <si>
    <t>N° anziani assistiti</t>
  </si>
  <si>
    <t>Attivare interventi di cura (assistenza domiciliare, tutelare ed assistenziale) idonei a favorire il permanere dell’anziano parzialmente o totalmente non autosufficiente  il più a lungo possibile nel loro contesto socio familiare o comunque in ambiente domiciliare ed assicurare iniziative socio-ricreative mirate.</t>
  </si>
  <si>
    <r>
      <t xml:space="preserve">Media anziani che frequentano il CD                                                                                                 
</t>
    </r>
    <r>
      <rPr>
        <sz val="9"/>
        <color indexed="22"/>
        <rFont val="Tahoma"/>
        <family val="2"/>
      </rPr>
      <t>(presenza media / n. iscritti al CD)</t>
    </r>
  </si>
  <si>
    <t>N° utenti telesoccorso</t>
  </si>
  <si>
    <r>
      <t xml:space="preserve">% Finanziamenti 
</t>
    </r>
    <r>
      <rPr>
        <sz val="9"/>
        <color indexed="22"/>
        <rFont val="Tahoma"/>
        <family val="2"/>
      </rPr>
      <t>(importo finanziato da altri Enti su progetti per anziani/Costo del processo)</t>
    </r>
  </si>
  <si>
    <r>
      <t xml:space="preserve">Valutazione da parte degli operatori 
</t>
    </r>
    <r>
      <rPr>
        <sz val="9"/>
        <color indexed="22"/>
        <rFont val="Tahoma"/>
        <family val="2"/>
      </rPr>
      <t>(indagine)</t>
    </r>
  </si>
  <si>
    <t>Affari Generali</t>
  </si>
  <si>
    <t>Attivare interventi di assitenza alle fragilità sociali; erogare tempestivamente gli interventi di sostegno economico agli aventi titolo; partecipare a progetti ed iniziative promossi a livello sovracomunale al fine di prevenire e far fronte a fenomeni di disagio sociale; garantire la fruibilità e l’utilizzo delle informazioni circa le norme che regolano le locazioni, le procedure di rilascio alloggio e sostegno agli affitti; garantire l'attività dello Sportello badanti e dello Sportello Immigrati; sperimentare il Servizio infermieristico nella frazione di Furato.</t>
  </si>
  <si>
    <t>Cittadini e persone in difficoltà economica - sociale</t>
  </si>
  <si>
    <t xml:space="preserve">N° domande sostegno locazione presentate </t>
  </si>
  <si>
    <r>
      <t xml:space="preserve">Utilizzo medio Sportello Immigrati
</t>
    </r>
    <r>
      <rPr>
        <sz val="9"/>
        <color indexed="10"/>
        <rFont val="Tahoma"/>
        <family val="2"/>
      </rPr>
      <t>(n. utenti Sportello Immigrati/ popolazione)</t>
    </r>
  </si>
  <si>
    <r>
      <t xml:space="preserve">Utilizzo medio Servizio Trasporto Amico
</t>
    </r>
    <r>
      <rPr>
        <sz val="9"/>
        <color indexed="10"/>
        <rFont val="Tahoma"/>
        <family val="2"/>
      </rPr>
      <t>(n. utenti Servizio Trasporto Amico/ popolazione)</t>
    </r>
  </si>
  <si>
    <r>
      <t xml:space="preserve">Utilizzo medio Servizio Infermieristico
</t>
    </r>
    <r>
      <rPr>
        <sz val="9"/>
        <color indexed="10"/>
        <rFont val="Tahoma"/>
        <family val="2"/>
      </rPr>
      <t>(n. utenti Servizio Infermieristico/ popolazione)</t>
    </r>
  </si>
  <si>
    <r>
      <t xml:space="preserve">Utilizzo medio Sportello Badanti
</t>
    </r>
    <r>
      <rPr>
        <sz val="9"/>
        <color indexed="10"/>
        <rFont val="Tahoma"/>
        <family val="2"/>
      </rPr>
      <t>(n. utenti Sportello Badanti/ popolazione)</t>
    </r>
  </si>
  <si>
    <r>
      <t xml:space="preserve">% Finanziamenti
</t>
    </r>
    <r>
      <rPr>
        <sz val="9"/>
        <rFont val="Tahoma"/>
        <family val="2"/>
      </rPr>
      <t>(Importo finanziato da altri enti su progetti/ costo del processo)</t>
    </r>
  </si>
  <si>
    <t xml:space="preserve">COLOMBO GIOVANNA </t>
  </si>
  <si>
    <t>BARNI MARIA GRAZIA</t>
  </si>
  <si>
    <t>C4</t>
  </si>
  <si>
    <t>CORNO MARIA ROSARIA</t>
  </si>
  <si>
    <t>Tempi medi di attivazione del servizio SAD (dalla data richiesta alla data attivazione) GIORNI</t>
  </si>
  <si>
    <t>COLOMBO GIOVANNA</t>
  </si>
  <si>
    <t>Tempo medio di attesa allo sportello MINUTI</t>
  </si>
  <si>
    <t xml:space="preserve">ROSSETTI FIORELLA </t>
  </si>
  <si>
    <t>importo entrate per  rinnovo concessioni</t>
  </si>
  <si>
    <t>Tempo medio presa in carico al Servizio Assistenza Sociale (gg)</t>
  </si>
  <si>
    <t>Tempo medio di erogazione del contributo di sostegno alla locazione (gg)</t>
  </si>
  <si>
    <t xml:space="preserve">Importo sanzioni accertate di competenza </t>
  </si>
  <si>
    <t>Tempo medio di pubblicazione atti (gg)
(da approvazione a pubblicazione)</t>
  </si>
  <si>
    <t>Tempo medio risposta per ricerca in archivio corrente (gg)</t>
  </si>
  <si>
    <t>Tempo medio risposta per ricerca in archivio storico (gg)</t>
  </si>
  <si>
    <t>Servizio cultura e scolastici</t>
  </si>
  <si>
    <t>Tempo medio erogazione patrocinio (gg)</t>
  </si>
  <si>
    <t>Totale partecipanti alle manifestazioni ricreative</t>
  </si>
  <si>
    <t>Costo complessivo delle iniziative ricreative</t>
  </si>
  <si>
    <t>Finanze - Aff. Gen. - U.T.</t>
  </si>
  <si>
    <t>Polizia Locale</t>
  </si>
  <si>
    <t>Uff. Tecnico - Pol. Locale</t>
  </si>
  <si>
    <t>Cultura/Istruzione</t>
  </si>
  <si>
    <t>Pol. Loc. - Ed. Privata</t>
  </si>
  <si>
    <t>Aff.Gen. - U.T. - Cult./Istruz.</t>
  </si>
  <si>
    <t>Cultura/istruzione</t>
  </si>
  <si>
    <t>Uff. Tecnico - Ed. Privata</t>
  </si>
  <si>
    <t xml:space="preserve">Finanze </t>
  </si>
  <si>
    <t>Finanze - Polizia Locale</t>
  </si>
  <si>
    <t>Cult./Istr. - Aff. Gen. - P.L.</t>
  </si>
  <si>
    <t>Ufficio Tecnico</t>
  </si>
  <si>
    <t>Affari Generali - Finanze</t>
  </si>
  <si>
    <t>Ufficio Tecnico - Finanze</t>
  </si>
  <si>
    <t>N. ore lavoro settimanale</t>
  </si>
  <si>
    <t xml:space="preserve">N° controlli effettuati </t>
  </si>
  <si>
    <t>Tempo medio di intervento su chiamata (minuti) 
(da segnalazione ad intervento solo sicurezza stradale)</t>
  </si>
  <si>
    <t>Tempo medio di intervento su chiamata (ore)
(da segnalazione ad intervento controllo territorio e attività della popolazione)</t>
  </si>
  <si>
    <t>Tempo medio chiusura procedimento controlli cantieri, attività edilizie e produttive (gg)
(esclusi tempi di terzi)</t>
  </si>
  <si>
    <t>NEBULONI UMBERTO</t>
  </si>
  <si>
    <t>TOFANO CARLO</t>
  </si>
  <si>
    <t>SALADINO MONICA</t>
  </si>
  <si>
    <t>SELMO MARCO</t>
  </si>
  <si>
    <t>N. sanzioni emesse C.D.S. TOSAP E VARIE</t>
  </si>
  <si>
    <t>PIVATO MICHELE</t>
  </si>
  <si>
    <t>GARAVAGLIA ELEONORA</t>
  </si>
  <si>
    <t>Costo processo</t>
  </si>
  <si>
    <t>BARNI M.G.</t>
  </si>
  <si>
    <t>N° opere realizzate</t>
  </si>
  <si>
    <t>Ufficio Commercio</t>
  </si>
  <si>
    <t>Ufficio tecnico ed Edilizia privata</t>
  </si>
  <si>
    <t>PARINI GIALUIGI</t>
  </si>
  <si>
    <t>News letter</t>
  </si>
  <si>
    <t>N° insegnanti utenti refezione scolastica</t>
  </si>
  <si>
    <t>N° anziani presenti sul territorio (ultra 65/enni)</t>
  </si>
  <si>
    <t>Ore  di prestazione settimanali erogate di vigilanza utenti Scuolabus e vigilanza utenti mensa</t>
  </si>
  <si>
    <t>Utenze e Spese generali</t>
  </si>
  <si>
    <t>Quota Fondazione, ecc.</t>
  </si>
  <si>
    <t>N. piani attuativi adottati</t>
  </si>
  <si>
    <t>Costo  manutenzioni</t>
  </si>
  <si>
    <r>
      <t xml:space="preserve">Progettare e gestire interventi di manutenzione ordinaria sul patrimonio
</t>
    </r>
    <r>
      <rPr>
        <b/>
        <sz val="8"/>
        <rFont val="Tahoma"/>
        <family val="2"/>
      </rPr>
      <t>(include impianti sportivi, scuole, case comunali, patrimonio indisponibile - municipio, biblioteca, immobili - viabilità, verde, cimiteri</t>
    </r>
    <r>
      <rPr>
        <b/>
        <sz val="8"/>
        <rFont val="Tahoma"/>
        <family val="2"/>
      </rPr>
      <t xml:space="preserve">)
</t>
    </r>
  </si>
  <si>
    <t>N° domande agibilità presentate</t>
  </si>
  <si>
    <t>N° certificati di destinazione urbanistica presentati</t>
  </si>
  <si>
    <t>N° richieste nulla osta richiesti alla Provincia</t>
  </si>
  <si>
    <t>N° record comunicati all'anagrafe tributaria</t>
  </si>
  <si>
    <t>N° atti di liquidazione</t>
  </si>
  <si>
    <t>N° richieste deposito frazionamenti</t>
  </si>
  <si>
    <t>N° richieste deposito cementi armati</t>
  </si>
  <si>
    <t>N° permessi di costruire</t>
  </si>
  <si>
    <t>N° domande scavi Enel presentate</t>
  </si>
  <si>
    <t>Tempo medio controllo CIA (in gg)</t>
  </si>
  <si>
    <t>N. piani urbanistici generali adottati</t>
  </si>
  <si>
    <t>N. piani urbanistici generali approvati</t>
  </si>
  <si>
    <t>N. PGT approvati</t>
  </si>
  <si>
    <t>N. P.U.G.S.S. approvati</t>
  </si>
  <si>
    <t>N. V.A.S. approvate</t>
  </si>
  <si>
    <t>N. esame osservazioni P.G.T.</t>
  </si>
  <si>
    <t>N. comunicazioni esito osservazioni P.G.T.</t>
  </si>
  <si>
    <t>N. pareri rilasciati ad Enti compententi</t>
  </si>
  <si>
    <t xml:space="preserve">N. fatture emesse e note di credito </t>
  </si>
  <si>
    <t>n. pareri emessi (delibere e determine)</t>
  </si>
  <si>
    <t>n. atti pervenuti (delibere, determine, richieste emissione fatture)</t>
  </si>
  <si>
    <t>N. documenti contabili di spesa registrati (fatture pervenute)</t>
  </si>
  <si>
    <t>N. pratiche assegni di maternità pervenute</t>
  </si>
  <si>
    <t>n. autorizzazioni rilasciate (convenzioni centri sportivi e palestre - locali associazioni)</t>
  </si>
  <si>
    <t>N. richieste contributi accolte - contributi economici</t>
  </si>
  <si>
    <t>N. richieste contributi presentate ammissibili - contr. Econom.</t>
  </si>
  <si>
    <t>N. richieste contributi  presentate - contr. Econ.</t>
  </si>
  <si>
    <t>N. richieste evase bonus gas metano ed energia</t>
  </si>
  <si>
    <t xml:space="preserve">N. richieste pervenute bonus gas metano ed energia </t>
  </si>
  <si>
    <t>N. pratiche assegni di maternità evase</t>
  </si>
  <si>
    <t>N° alunni elementari e medie</t>
  </si>
  <si>
    <t xml:space="preserve">Media sopralluoghi per la valutazione del servizio Commissione mensa </t>
  </si>
  <si>
    <t>commento sintetico sui risultati. Per il dato del rigo 90 preciso che la performance attesa è il rapporto tra il rigo M39 ed il rigo M26, ma il rigo M26 comprende tutti gli alunni della materna, elementari e media. A questo proposito preciso che non tutti gli alunni della scuola elementare possono fruire del trasporto. Non possono fruire del trasporto gli alunni di Inveruno iscritti alla scuola elementare che abitano nel raggio di 500 mt, gli alunni iscritti alla scuola media residenti a Inveruno e gli alunni iscritti alla scuola elementare di Furato</t>
  </si>
  <si>
    <r>
      <t xml:space="preserve">Tempo medio presa in carico al Servizio Assistenza Sociale 
</t>
    </r>
    <r>
      <rPr>
        <sz val="9"/>
        <rFont val="Tahoma"/>
        <family val="2"/>
      </rPr>
      <t>(giorni tra domanda e analisi del bisogno)</t>
    </r>
  </si>
  <si>
    <t>Ore di apertura Servizio Assistenza  Sociale</t>
  </si>
  <si>
    <t>Valutazione da parte degli operatori</t>
  </si>
  <si>
    <t>N. manutenzioni ordinarie strade effettuate</t>
  </si>
  <si>
    <t>N. manutenzioni ordinarie strade programmate</t>
  </si>
  <si>
    <t>N° interventi effettuati</t>
  </si>
  <si>
    <t>Proventi di competenza trasporto scolastico</t>
  </si>
  <si>
    <r>
      <t xml:space="preserve">% morosità servizi assistenza scolastica
</t>
    </r>
    <r>
      <rPr>
        <sz val="9"/>
        <rFont val="Tahoma"/>
        <family val="2"/>
      </rPr>
      <t>(n. morosi complessivi/ n. utenti complessivi)</t>
    </r>
  </si>
  <si>
    <t>N° morosi trasporto scolastico</t>
  </si>
  <si>
    <t>N° domande centri estivi accolte</t>
  </si>
  <si>
    <t>N° Utenti centro estivi</t>
  </si>
  <si>
    <t>N° Morosi centri estivi</t>
  </si>
  <si>
    <t>Proventi di competenza centri estivi</t>
  </si>
  <si>
    <t>N° domande centri estivi presentate</t>
  </si>
  <si>
    <r>
      <t xml:space="preserve">% soddisfazione Premi di studio, Borse di studio e Premi di laurea
</t>
    </r>
    <r>
      <rPr>
        <sz val="9"/>
        <color indexed="10"/>
        <rFont val="Tahoma"/>
        <family val="2"/>
      </rPr>
      <t>(n. domande accolte/ n. domande presentate ammissibili)</t>
    </r>
  </si>
  <si>
    <t>N° domande accolte Premi di studio, Borse studio, Premi di laurea</t>
  </si>
  <si>
    <t>N° domande presentate ammissibili Premi di studio, Borse studio, Premi di laurea</t>
  </si>
  <si>
    <t>Gestire i servizi demografici</t>
  </si>
  <si>
    <t>ALTRI SERVIZI GENERALI</t>
  </si>
  <si>
    <t>FUNZIONI RELATIVE ALLA GIUSTIZIA</t>
  </si>
  <si>
    <t>UFFICI GIUDIZIARI</t>
  </si>
  <si>
    <t>CASA CIRCONDARIALE E ALTRI SERVIZI</t>
  </si>
  <si>
    <t>FUNZIONI DI POLIZIA LOCALE</t>
  </si>
  <si>
    <t>POLIZIA LOCALE</t>
  </si>
  <si>
    <t>Finanze e Polizia Locale</t>
  </si>
  <si>
    <t>F + PL</t>
  </si>
  <si>
    <t>Garantire  la  gestione e il monitoraggio dei servizi cimiteriali e controllare il rispetto delle convenzioni con i gestori nell’applicazione delle nuove disposizioni normative in tema di servizi cimiteriali.</t>
  </si>
  <si>
    <t>pagamenti</t>
  </si>
  <si>
    <t>residui passivi</t>
  </si>
  <si>
    <t>Spese correnti</t>
  </si>
  <si>
    <t>Spese per investimenti</t>
  </si>
  <si>
    <t>Rimborso di prestiti</t>
  </si>
  <si>
    <t>Totale  residui su spese</t>
  </si>
  <si>
    <t>Indici per analisi finanziaria</t>
  </si>
  <si>
    <t>Trasferimenti dallo Stato 
(Entrata Tit. 2, categ. 1)</t>
  </si>
  <si>
    <t>Interessi passivi 
(Spesa Tit. 1, Interv. 6)</t>
  </si>
  <si>
    <t>Spesa del personale 
(Spesa Tit. 1, Interv. 01)</t>
  </si>
  <si>
    <t>Quota capitale mutui 
(Spesa Tit. 3, cat. 1)</t>
  </si>
  <si>
    <t>Anticipazioni di cassa</t>
  </si>
  <si>
    <t>Grado di autonomia finanziaria</t>
  </si>
  <si>
    <t>1. Autonomia finanziaria</t>
  </si>
  <si>
    <t>Entrate tributarie+ extratributarie</t>
  </si>
  <si>
    <t>Entrate correnti</t>
  </si>
  <si>
    <t>2.Autonomia impositiva</t>
  </si>
  <si>
    <t>Entrate tributarie</t>
  </si>
  <si>
    <t>3.Dipendenza erariale</t>
  </si>
  <si>
    <t>Trasferimenti correnti statali</t>
  </si>
  <si>
    <t>Grado di rigidità del Bilancio</t>
  </si>
  <si>
    <t>Indicatori</t>
  </si>
  <si>
    <t>1. Rigidità strutturale</t>
  </si>
  <si>
    <t>Spesa personale+rimborso mutui(cap+int)</t>
  </si>
  <si>
    <t>2. Rigidità per costo personale</t>
  </si>
  <si>
    <t>Spesa complessiva personale</t>
  </si>
  <si>
    <t>3. Rigidità per indebitamento</t>
  </si>
  <si>
    <t>Rimborso mutui (cap+int)</t>
  </si>
  <si>
    <t>Pressione fiscale ed erariale pro-capite</t>
  </si>
  <si>
    <t>1. Pressione entrate proprie pro-capite</t>
  </si>
  <si>
    <t>Numero abitanti</t>
  </si>
  <si>
    <t>2. Pressione tributaria pro-capite</t>
  </si>
  <si>
    <t>3. Indebitamento locale pro-capite</t>
  </si>
  <si>
    <t>Rimborso mutui(cap+int)</t>
  </si>
  <si>
    <r>
      <t xml:space="preserve">Grado di recupero                                                                                                                            
</t>
    </r>
    <r>
      <rPr>
        <sz val="9"/>
        <rFont val="Tahoma"/>
        <family val="2"/>
      </rPr>
      <t>(verbali incassati/verbali emessi)</t>
    </r>
  </si>
  <si>
    <r>
      <t xml:space="preserve">% incasso sanzioni amministrative                                                                                                            
</t>
    </r>
    <r>
      <rPr>
        <sz val="9"/>
        <rFont val="Tahoma"/>
        <family val="2"/>
      </rPr>
      <t>(importo sanzioni incassate/importo sanzioni accertate)</t>
    </r>
  </si>
  <si>
    <t>Importo  sanzioni incassate di competenza</t>
  </si>
  <si>
    <r>
      <t xml:space="preserve">Correttezza della prassi 
</t>
    </r>
    <r>
      <rPr>
        <sz val="9"/>
        <rFont val="Tahoma"/>
        <family val="2"/>
      </rPr>
      <t>(n. ricorsi vinti per l'Ente/ n. ricorsi presentati)</t>
    </r>
  </si>
  <si>
    <r>
      <t xml:space="preserve">36 </t>
    </r>
    <r>
      <rPr>
        <sz val="10"/>
        <color indexed="10"/>
        <rFont val="Tahoma"/>
        <family val="2"/>
      </rPr>
      <t>no 43</t>
    </r>
  </si>
  <si>
    <t>Tempo di abbattimento DIA (in gg)</t>
  </si>
  <si>
    <t>Tempo medio pareri regolarità contabile (ore)</t>
  </si>
  <si>
    <t>Tempo medio dell'emissione della reversale d'incasso  - dall'acquisizione della nota contabile all'incasso (minuti)</t>
  </si>
  <si>
    <t>Tempo medio dell'emissione del mandato - dall'acquisizione della fattura al mandato di pagamento (minuti)</t>
  </si>
  <si>
    <t>Tempo medio acquisti su richieste da uffici (giorni)</t>
  </si>
  <si>
    <t>VAGO MIARIAM</t>
  </si>
  <si>
    <t>N° alunni scuole dell'infanzia paritarie</t>
  </si>
  <si>
    <t>Importo finanziamento erogato scuole dell'infanzia paritarie</t>
  </si>
  <si>
    <r>
      <t xml:space="preserve">% soddisfazione delle richieste trasporto scolastico
</t>
    </r>
    <r>
      <rPr>
        <sz val="9"/>
        <rFont val="Tahoma"/>
        <family val="2"/>
      </rPr>
      <t>(domande accolte t.s./ domande presentate t.s..)</t>
    </r>
  </si>
  <si>
    <r>
      <t xml:space="preserve">Margine unitario refezione scolastica
</t>
    </r>
    <r>
      <rPr>
        <sz val="9"/>
        <rFont val="Tahoma"/>
        <family val="2"/>
      </rPr>
      <t>(spesa di competenza - proventi di competenza)/ utenti</t>
    </r>
  </si>
  <si>
    <r>
      <t xml:space="preserve">% di copertura del trasporto scolastico                                                                        
 </t>
    </r>
    <r>
      <rPr>
        <sz val="9"/>
        <rFont val="Tahoma"/>
        <family val="2"/>
      </rPr>
      <t>(provento di competenza/ spesa di competenza del servizio Tit. I)</t>
    </r>
  </si>
  <si>
    <t>1 - Tributarie</t>
  </si>
  <si>
    <t>2 - Trasferimento Stato</t>
  </si>
  <si>
    <t>3 - Extratributarie</t>
  </si>
  <si>
    <t>N° utenti</t>
  </si>
  <si>
    <t xml:space="preserve">Gestire l'Edilizia Privata e il rilascio di permessi di costruire/autorizzazioni </t>
  </si>
  <si>
    <t>Garantire il rispetto delle norme in materia di Edilizia e del rilascio dei titoli abilitativi</t>
  </si>
  <si>
    <t>Tempo medio dell'emissione della reversale d'incasso  - dall'acquisizione della nota contabile all'incasso</t>
  </si>
  <si>
    <t>Tempo medio dell'emissione del mandato - dall'acquisizione della fattura al mandato di pagamento</t>
  </si>
  <si>
    <t>Nome e cognome</t>
  </si>
  <si>
    <t>Tipo</t>
  </si>
  <si>
    <t>Costo</t>
  </si>
  <si>
    <t>Nominativo</t>
  </si>
  <si>
    <t>Mq territorio</t>
  </si>
  <si>
    <t>Mq edificati</t>
  </si>
  <si>
    <t>Mq recupero edifici esistenti</t>
  </si>
  <si>
    <t>Mq nuove edificazioni</t>
  </si>
  <si>
    <t>Mq non edificabili</t>
  </si>
  <si>
    <t>N. piani attuativi approvati</t>
  </si>
  <si>
    <t>N° aree concesse</t>
  </si>
  <si>
    <t>N°aree edificabili totali</t>
  </si>
  <si>
    <t>Tempo medio definizione Piani di  attuazione -  da richiesta a conclusione procedimento (a netto di sospensione Enti terzi)</t>
  </si>
  <si>
    <t>Processo 17</t>
  </si>
  <si>
    <t>Assicurare la gestione amministrativa e contabile del patrimonio immobiliare</t>
  </si>
  <si>
    <t>Performance attesa</t>
  </si>
  <si>
    <t>Media trienno precedente</t>
  </si>
  <si>
    <t>Raggiunto nell'anno /Triennio  prec</t>
  </si>
  <si>
    <r>
      <t xml:space="preserve">% soddisfazione delle richieste 
</t>
    </r>
    <r>
      <rPr>
        <sz val="9"/>
        <rFont val="Tahoma"/>
        <family val="2"/>
      </rPr>
      <t>(domande accolte/ domande presentate ammissibili)</t>
    </r>
  </si>
  <si>
    <t>N. domande accolte</t>
  </si>
  <si>
    <t>Tempo medio erogazione contributo (gg)</t>
  </si>
  <si>
    <t>Processo 3</t>
  </si>
  <si>
    <t xml:space="preserve">N. pubblicazioni Sito </t>
  </si>
  <si>
    <t>N. iniziative</t>
  </si>
  <si>
    <t xml:space="preserve">Totale importo riscosso residui attivi -Titolo III cat.1,2 </t>
  </si>
  <si>
    <t>Importo erogato Premi di studio, Borse di studio, Premi di laurea e riduzione costo mensa</t>
  </si>
  <si>
    <t xml:space="preserve">N. iniziative ricreative realizzate/Convenzioni per iniziative </t>
  </si>
  <si>
    <t>N. statistiche annuali</t>
  </si>
  <si>
    <t>n. raccolte firme referendum</t>
  </si>
  <si>
    <t>Tempo medio di risoluzione guasti/malfunzionamenti (minuti)</t>
  </si>
  <si>
    <t>Fornitura gratuita libri di testo alunni scuola primaria</t>
  </si>
  <si>
    <t>Spesa per assistenza scolastica minori disabili</t>
  </si>
  <si>
    <t>Acquisto beni di consumo</t>
  </si>
  <si>
    <t>Acquisto servizi</t>
  </si>
  <si>
    <t>N. domande Telecom presentate</t>
  </si>
  <si>
    <t>N. autorizzazioni cimiteriali</t>
  </si>
  <si>
    <t>N° titoli abilitativi rilasciati (agibilità)</t>
  </si>
  <si>
    <t>ok</t>
  </si>
  <si>
    <t>sono diminuiti gli utenti</t>
  </si>
  <si>
    <t>diminuzione di partecipanti causa maltempo</t>
  </si>
  <si>
    <t>dato migliorato sistemare la formula</t>
  </si>
  <si>
    <t>sono aumentati gli interventi</t>
  </si>
  <si>
    <t>n. atti di liquidazione del settore</t>
  </si>
  <si>
    <t>Tempo medio di intervento su segnalazione (gg)</t>
  </si>
  <si>
    <t>Tempo medio sopralluogo manto stradale e segnaletica (ore)</t>
  </si>
  <si>
    <t>Tempo medio di sopralluogo (minuti)</t>
  </si>
  <si>
    <t>Tempo medio di intervento su segnalazione urgente (ore)</t>
  </si>
  <si>
    <t>dato positivo rivedere la formula</t>
  </si>
  <si>
    <t xml:space="preserve">UT </t>
  </si>
  <si>
    <t>Mq. Urbanizzato</t>
  </si>
  <si>
    <t>Spesa acquisto materiale multimediale e riviste</t>
  </si>
  <si>
    <t>N. manifesti e locandine</t>
  </si>
  <si>
    <r>
      <t xml:space="preserve">Costo medio del processo
</t>
    </r>
    <r>
      <rPr>
        <sz val="9"/>
        <rFont val="Tahoma"/>
        <family val="2"/>
      </rPr>
      <t>(costo processo/n. unità operative dell'ente)</t>
    </r>
  </si>
  <si>
    <r>
      <t xml:space="preserve">% di manutenzione delle strade                                                                                               
</t>
    </r>
    <r>
      <rPr>
        <sz val="9"/>
        <rFont val="Tahoma"/>
        <family val="2"/>
      </rPr>
      <t>(manutenzioni ordinarie effettuate/manutenzioni ordinarie programmate)</t>
    </r>
  </si>
  <si>
    <r>
      <t xml:space="preserve">Copertura manutenzioni stradali
</t>
    </r>
    <r>
      <rPr>
        <sz val="9"/>
        <rFont val="Tahoma"/>
        <family val="2"/>
      </rPr>
      <t>(km manutenzioni/ km strade del patrimonio)</t>
    </r>
  </si>
  <si>
    <r>
      <t xml:space="preserve">Tasso di copertura
</t>
    </r>
    <r>
      <rPr>
        <sz val="9"/>
        <rFont val="Tahoma"/>
        <family val="2"/>
      </rPr>
      <t>(n. segnali / Km strade del patrimonio)</t>
    </r>
  </si>
  <si>
    <r>
      <t xml:space="preserve">% autonomia dei cittadini                                                                                                                       </t>
    </r>
    <r>
      <rPr>
        <sz val="9"/>
        <rFont val="Tahoma"/>
        <family val="2"/>
      </rPr>
      <t xml:space="preserve"> (n. verifiche di veridicità dell'autocertificazione/ n. certificati)</t>
    </r>
  </si>
  <si>
    <t>dato positivo meno costi più utenti</t>
  </si>
  <si>
    <t xml:space="preserve">N. gg interocorsi mediamente dalla data di richiesta alla data attivazione </t>
  </si>
  <si>
    <t>N. autorizzazione cartelli e insegne pubblicitarie gestite</t>
  </si>
  <si>
    <t>N° CIA presentate/SCIA</t>
  </si>
  <si>
    <t>N° domande Enel Gas/Fognatura/Acquedotto presentate</t>
  </si>
  <si>
    <t>N° domande pre-scuola accolte</t>
  </si>
  <si>
    <t>N° domande pre-scuola ricevute</t>
  </si>
  <si>
    <t>N° morosi pre-scuola</t>
  </si>
  <si>
    <t>N° iscritti pre-scuola</t>
  </si>
  <si>
    <t xml:space="preserve">N. morosi - ICI/IMU - TARSU/TARI </t>
  </si>
  <si>
    <t>Totale recupero evasione ICI/IMU</t>
  </si>
  <si>
    <t>Totale recupero evasione TARSU/TARI</t>
  </si>
  <si>
    <t>Totale Entrate TARI</t>
  </si>
  <si>
    <t>Proventi di competenza pre scuola</t>
  </si>
  <si>
    <t>Spesa di competenza del servizio pre scuola</t>
  </si>
  <si>
    <t>% soddisfazione delle richieste pre scuola
(domande accolte pps./ domande presentate pps.)</t>
  </si>
  <si>
    <t>% utilizzo del pre scuola 
(n. iscritti pre scuola/alunni materne, elementari)</t>
  </si>
  <si>
    <t>% di copertura del pre scuola                                                                                    
 (provento di competenza/ spesa di competenza del servizio Tit. I)</t>
  </si>
  <si>
    <t>Costo unitario pre scuola
(spesa di competenza/n. utenti pre scuola)</t>
  </si>
  <si>
    <r>
      <t xml:space="preserve">% Personale
</t>
    </r>
    <r>
      <rPr>
        <sz val="9"/>
        <rFont val="Tahoma"/>
        <family val="2"/>
      </rPr>
      <t>(n. unità operative del processo/n. unita operative dell'ente)</t>
    </r>
  </si>
  <si>
    <r>
      <t xml:space="preserve">% realizzazione del PGT vigente                                                                                            
</t>
    </r>
    <r>
      <rPr>
        <sz val="9"/>
        <rFont val="Tahoma"/>
        <family val="2"/>
      </rPr>
      <t>(aree concesse/aree edificabili totali)</t>
    </r>
  </si>
  <si>
    <t>Tempo medio pagamenti(giorni)</t>
  </si>
  <si>
    <t>nel 2014 esiste l'obbligo della copertura del 100%</t>
  </si>
  <si>
    <t>SANTA</t>
  </si>
  <si>
    <t>sono diminuite le ore di sostegno</t>
  </si>
  <si>
    <t>n. concessioni rilasciate (per utilizzo locali Centro Servizi altre strutture)</t>
  </si>
  <si>
    <t>Totale Entrate IMU/TASI</t>
  </si>
  <si>
    <t>N. contribuenti ICI/IMU - TARSU/TARI - TASI</t>
  </si>
  <si>
    <t>il costo della fiera è rimasto invariato</t>
  </si>
  <si>
    <t>la spesa per i risarcimenti è rimasta invariata</t>
  </si>
  <si>
    <t>sono stati realizzati meno interventi di manutenzione</t>
  </si>
  <si>
    <t>sono aumentati i punti luce</t>
  </si>
  <si>
    <t>Affari generali, Ufficio tecnico, Servizi culturali e scolastici</t>
  </si>
  <si>
    <t>Polizia Locale/SUAP</t>
  </si>
  <si>
    <t>n. matrimoni civili fuori dal palazzo comunale - Villa Verganti</t>
  </si>
  <si>
    <t>obiettivo assegnato</t>
  </si>
  <si>
    <t>Tempo medio Rilascio autorizzazioni (giorni)</t>
  </si>
  <si>
    <t>Tempo medio Rilascio concessioni suolo pubblico (giorni)</t>
  </si>
  <si>
    <t>N° utenti servizio infermieristico (AFFLUENZA MENSILE)</t>
  </si>
  <si>
    <t>Rosaria</t>
  </si>
  <si>
    <t>Spesa di competenza del servizio trasporto scolastico - VIGILANZA</t>
  </si>
  <si>
    <t>il servizio idrico non esiste più - ELIMINARE LA PAGINA</t>
  </si>
  <si>
    <t>Servizio 2</t>
  </si>
  <si>
    <t>Settore 3</t>
  </si>
  <si>
    <t>Gestire i servizi di vigilanza sul territorio e sulle attività della popolazione</t>
  </si>
  <si>
    <t>POLIZIA COMMERCIALE</t>
  </si>
  <si>
    <t>POLIZIA AMMINISTRATIVA</t>
  </si>
  <si>
    <t>Servizi culturali e scolastici, Affari generali, Polizia Locale</t>
  </si>
  <si>
    <t>Organizzare i servizi e le iniziative culturali promosse sul territorio sia dal Comune direttamente, sia dalle associazioni e dai cittadini; valorizzare gli impianti sportivi esistenti sul territorio e garantirne l’utilizzo da parte della cittadinanza secondo modalità gestionali atte a favorire il contenimento dei costi per l’amministrazione; collaborare con  le associazioni culturali, sportive e ricreative del territorio attraverso la concessione di contributi e patrocini; organizzare i servizi e le iniziative ricreative e formative promosse sul territorio; organizzare e promuovere l'Antica fiera di San Martino e l'Antica fiera di Sant'Angelo.</t>
  </si>
  <si>
    <t>Totale partecipanti iniziative formative</t>
  </si>
  <si>
    <t>N. iniziative formative</t>
  </si>
  <si>
    <t>N. manifestazioni organizzate alla Fiera S. Angelo</t>
  </si>
  <si>
    <t>N. manifestazioni organizzate alla Fiera S. Martino</t>
  </si>
  <si>
    <t>Costo complessivo delle Fiere</t>
  </si>
  <si>
    <t>Importo sponsorizzazioni Fiere</t>
  </si>
  <si>
    <t>Importo finanziamenti Fiere</t>
  </si>
  <si>
    <r>
      <t xml:space="preserve">Rapporto risarcimento danni richiesti-erogati ai cittadini
</t>
    </r>
    <r>
      <rPr>
        <sz val="9"/>
        <color indexed="10"/>
        <rFont val="Tahoma"/>
        <family val="2"/>
      </rPr>
      <t>(</t>
    </r>
    <r>
      <rPr>
        <sz val="9"/>
        <color indexed="10"/>
        <rFont val="Arial"/>
        <family val="2"/>
      </rPr>
      <t>€</t>
    </r>
    <r>
      <rPr>
        <sz val="9"/>
        <color indexed="10"/>
        <rFont val="Tahoma"/>
        <family val="2"/>
      </rPr>
      <t xml:space="preserve"> risarciti ai cittadini/ € richiesti dai cittadini come risarcimento)</t>
    </r>
  </si>
  <si>
    <r>
      <t xml:space="preserve">Rapporto risarcimento tra danni subiti dall'Ente e danni subiti dai cittadini
</t>
    </r>
    <r>
      <rPr>
        <sz val="9"/>
        <color indexed="10"/>
        <rFont val="Tahoma"/>
        <family val="2"/>
      </rPr>
      <t>(</t>
    </r>
    <r>
      <rPr>
        <sz val="9"/>
        <color indexed="10"/>
        <rFont val="Arial"/>
        <family val="2"/>
      </rPr>
      <t>€</t>
    </r>
    <r>
      <rPr>
        <sz val="9"/>
        <color indexed="10"/>
        <rFont val="Tahoma"/>
        <family val="2"/>
      </rPr>
      <t xml:space="preserve"> risarciti ai cittadini/ € risarciti all'Ente)</t>
    </r>
  </si>
  <si>
    <r>
      <t xml:space="preserve">Richieste risarcimento danni segnaletica e manto strada
</t>
    </r>
    <r>
      <rPr>
        <sz val="9"/>
        <color indexed="10"/>
        <rFont val="Tahoma"/>
        <family val="2"/>
      </rPr>
      <t>(</t>
    </r>
    <r>
      <rPr>
        <sz val="9"/>
        <color indexed="10"/>
        <rFont val="Arial"/>
        <family val="2"/>
      </rPr>
      <t>€</t>
    </r>
    <r>
      <rPr>
        <sz val="9"/>
        <color indexed="10"/>
        <rFont val="Tahoma"/>
        <family val="2"/>
      </rPr>
      <t xml:space="preserve"> risarciti ai cittadini/ costo processo)</t>
    </r>
  </si>
  <si>
    <t>€ risarciti ai cittadini</t>
  </si>
  <si>
    <t>€ richiesti dai cittadini come risarcimento</t>
  </si>
  <si>
    <t>€ risarciti all'Ente</t>
  </si>
  <si>
    <t>Affari generali e Finanza</t>
  </si>
  <si>
    <t>Gestire servizi di supporto e servizi integrativi al Piano per il diritto allo studio</t>
  </si>
  <si>
    <t>Gestire servizi di supporto al Piano per il diritto allo studio</t>
  </si>
  <si>
    <t>N° alunni in situazione di svantaggio</t>
  </si>
  <si>
    <t>N. posizioni organizzative</t>
  </si>
  <si>
    <t>Ore assenza</t>
  </si>
  <si>
    <t>Tot. ore lavorative</t>
  </si>
  <si>
    <t>% gradimento (da indagine interna)</t>
  </si>
  <si>
    <t>N. variazioni-anomalie</t>
  </si>
  <si>
    <t>N. registrazioni</t>
  </si>
  <si>
    <r>
      <t xml:space="preserve">% ore straordinarie
</t>
    </r>
    <r>
      <rPr>
        <sz val="9"/>
        <rFont val="Tahoma"/>
        <family val="2"/>
      </rPr>
      <t>(ore straordinarie remunerate/ monte ore dovuto)</t>
    </r>
  </si>
  <si>
    <t xml:space="preserve">Tempo medio di rilascio certificazioni </t>
  </si>
  <si>
    <r>
      <t xml:space="preserve">Costo cedolino
</t>
    </r>
    <r>
      <rPr>
        <sz val="9"/>
        <rFont val="Tahoma"/>
        <family val="2"/>
      </rPr>
      <t>(costo processo/ n. cedolini)</t>
    </r>
  </si>
  <si>
    <r>
      <t xml:space="preserve">Costo pro-capite del processo
</t>
    </r>
    <r>
      <rPr>
        <sz val="9"/>
        <rFont val="Tahoma"/>
        <family val="2"/>
      </rPr>
      <t>(costo processo/ popolazione )</t>
    </r>
  </si>
  <si>
    <r>
      <t xml:space="preserve">Tasso assenza media
</t>
    </r>
    <r>
      <rPr>
        <sz val="9"/>
        <rFont val="Tahoma"/>
        <family val="2"/>
      </rPr>
      <t>(ore assenza (malattia, ferie, permessi, maternità, L. 104, ecc.)/ ore lavorative)</t>
    </r>
  </si>
  <si>
    <r>
      <t xml:space="preserve">% rettifiche                                                                                                                                           </t>
    </r>
    <r>
      <rPr>
        <sz val="9"/>
        <rFont val="Tahoma"/>
        <family val="2"/>
      </rPr>
      <t>(n. variazioni-anomalie/  n. registrazioni)</t>
    </r>
  </si>
  <si>
    <r>
      <t xml:space="preserve">Indagine di gradimento interno
</t>
    </r>
    <r>
      <rPr>
        <sz val="9"/>
        <rFont val="Tahoma"/>
        <family val="2"/>
      </rPr>
      <t>(customer)</t>
    </r>
  </si>
  <si>
    <t>Gestire assistenza socio-ricreativa, strutture diurne per anziani</t>
  </si>
  <si>
    <t>Numero manifestazioni organizzate alla fiera di San Martino</t>
  </si>
  <si>
    <t>Numero manifestazioni organizzate alla fiera di Sant'Angelo</t>
  </si>
  <si>
    <t>N. espositori e banchi Fiera S. Martino</t>
  </si>
  <si>
    <t>N. espositori e banchi Fiera S. Angelo</t>
  </si>
  <si>
    <r>
      <t xml:space="preserve">Grado di autofinanziamento delle Fiere
</t>
    </r>
    <r>
      <rPr>
        <sz val="9"/>
        <color indexed="10"/>
        <rFont val="Tahoma"/>
        <family val="2"/>
      </rPr>
      <t>(importo sponsorizzazioni/costo totale fiere)</t>
    </r>
  </si>
  <si>
    <r>
      <t xml:space="preserve">Grado di finanziamento delle Fiere
</t>
    </r>
    <r>
      <rPr>
        <sz val="9"/>
        <color indexed="10"/>
        <rFont val="Tahoma"/>
        <family val="2"/>
      </rPr>
      <t>(importo finanziamento/costo totale fiere)</t>
    </r>
  </si>
  <si>
    <r>
      <t xml:space="preserve">Incidenze costo fiera sul costo processo
</t>
    </r>
    <r>
      <rPr>
        <sz val="9"/>
        <color indexed="10"/>
        <rFont val="Tahoma"/>
        <family val="2"/>
      </rPr>
      <t>(costo totale fiere/ costo processo)</t>
    </r>
  </si>
  <si>
    <r>
      <t xml:space="preserve">% copertura fiere
</t>
    </r>
    <r>
      <rPr>
        <sz val="9"/>
        <color indexed="10"/>
        <rFont val="Tahoma"/>
        <family val="2"/>
      </rPr>
      <t>(proventi/ costo totale fiere)</t>
    </r>
  </si>
  <si>
    <t>Esercizi commerciali, Attività Produttive, imprenditori e aspiranti tali</t>
  </si>
  <si>
    <t>Tempo medio erogazione contributo</t>
  </si>
  <si>
    <r>
      <t xml:space="preserve">Valore medio contributi erogati 
</t>
    </r>
    <r>
      <rPr>
        <sz val="9"/>
        <rFont val="Tahoma"/>
        <family val="2"/>
      </rPr>
      <t>(importo contributi complessivamente erogati/ n. beneficiari)</t>
    </r>
    <r>
      <rPr>
        <b/>
        <sz val="9"/>
        <rFont val="Tahoma"/>
        <family val="2"/>
      </rPr>
      <t xml:space="preserve"> </t>
    </r>
  </si>
  <si>
    <r>
      <t xml:space="preserve">Costo pro capite del processo 
</t>
    </r>
    <r>
      <rPr>
        <sz val="9"/>
        <rFont val="Tahoma"/>
        <family val="2"/>
      </rPr>
      <t>(costo processo/popolazione)</t>
    </r>
  </si>
  <si>
    <r>
      <t xml:space="preserve">Tasso di coinvolgimento 
</t>
    </r>
    <r>
      <rPr>
        <sz val="9"/>
        <rFont val="Tahoma"/>
        <family val="2"/>
      </rPr>
      <t>(n. iniziative organizzate con associazioni/ n. totale iniziative organizzate dall'Ente)</t>
    </r>
  </si>
  <si>
    <r>
      <t xml:space="preserve">% gradimento                                                                                    
</t>
    </r>
    <r>
      <rPr>
        <sz val="9"/>
        <rFont val="Tahoma"/>
        <family val="2"/>
      </rPr>
      <t>(indagine)</t>
    </r>
  </si>
  <si>
    <t>N° convenzioni attivate per la gestione degli impianti</t>
  </si>
  <si>
    <t>1-14-39-42</t>
  </si>
  <si>
    <t>N. iniziative organizzate sul territorio</t>
  </si>
  <si>
    <t>Importo sponsorizzazioni</t>
  </si>
  <si>
    <t>N. iniziative turistiche</t>
  </si>
  <si>
    <t>Popolazione turistica</t>
  </si>
  <si>
    <t>N° partecipanti iniziative turistiche</t>
  </si>
  <si>
    <t>N. iniziative sportive</t>
  </si>
  <si>
    <t>N. iniziative ricreative</t>
  </si>
  <si>
    <r>
      <t xml:space="preserve">Costo per rifiuti abbandonati                                                                                                   </t>
    </r>
    <r>
      <rPr>
        <sz val="9"/>
        <rFont val="Tahoma"/>
        <family val="2"/>
      </rPr>
      <t>(costo del servizio di rimozione/N. interventi effettuati per rimozione rifiuti abbandonati)</t>
    </r>
  </si>
  <si>
    <r>
      <t xml:space="preserve">Costo delle raccolta differenziata                                                                                               </t>
    </r>
    <r>
      <rPr>
        <sz val="9"/>
        <rFont val="Tahoma"/>
        <family val="2"/>
      </rPr>
      <t>(costi differenziata / ql. smaltiti da differenziata)</t>
    </r>
  </si>
  <si>
    <t xml:space="preserve">N. ore per attività integrative </t>
  </si>
  <si>
    <t>N° ore sostegno</t>
  </si>
  <si>
    <t>N° alunni hp</t>
  </si>
  <si>
    <t>N° minori presenti sul territorio</t>
  </si>
  <si>
    <t>Processo 12</t>
  </si>
  <si>
    <t>N° minori assistiti</t>
  </si>
  <si>
    <r>
      <t xml:space="preserve">Tasso di integrazione degli atti                                                                                                                </t>
    </r>
    <r>
      <rPr>
        <sz val="9"/>
        <rFont val="Tahoma"/>
        <family val="2"/>
      </rPr>
      <t>(N. richieste integrazioni/N. domande presentate)</t>
    </r>
  </si>
  <si>
    <t>Proventi derivanti dall'utilizzo del patrimonio</t>
  </si>
  <si>
    <t>N. totale immobili di proprietà</t>
  </si>
  <si>
    <r>
      <t xml:space="preserve">% rilascio concessioni suolo pubblico
</t>
    </r>
    <r>
      <rPr>
        <sz val="9"/>
        <rFont val="Tahoma"/>
        <family val="2"/>
      </rPr>
      <t>(n.concessioni rilasciate/ n. richieste pervenute)</t>
    </r>
  </si>
  <si>
    <r>
      <t xml:space="preserve">Tasso sicurezza stradale 
</t>
    </r>
    <r>
      <rPr>
        <sz val="9"/>
        <rFont val="Tahoma"/>
        <family val="2"/>
      </rPr>
      <t>(n. sinistri/ Km strade territorio)</t>
    </r>
  </si>
  <si>
    <t>N° controlli effettuati</t>
  </si>
  <si>
    <r>
      <t xml:space="preserve">Valore medio sanzioni sicurezza stradale
</t>
    </r>
    <r>
      <rPr>
        <sz val="9"/>
        <rFont val="Tahoma"/>
        <family val="2"/>
      </rPr>
      <t>(proventi di competenza/n. infrazioni)</t>
    </r>
  </si>
  <si>
    <r>
      <t xml:space="preserve">% contestazioni sicurezza stradale
</t>
    </r>
    <r>
      <rPr>
        <sz val="9"/>
        <rFont val="Tahoma"/>
        <family val="2"/>
      </rPr>
      <t>(n. ricorsi accolti/ n. sanzioni totali)</t>
    </r>
  </si>
  <si>
    <r>
      <t xml:space="preserve">% contestazioni sui controlli attività edilizie e produttive
</t>
    </r>
    <r>
      <rPr>
        <sz val="9"/>
        <rFont val="Tahoma"/>
        <family val="2"/>
      </rPr>
      <t>(n. ricorsi accolti/ n. sanzioni totali)</t>
    </r>
  </si>
  <si>
    <r>
      <t xml:space="preserve">Valore medio sanzioni territorio e attività della popolazione
</t>
    </r>
    <r>
      <rPr>
        <sz val="9"/>
        <rFont val="Tahoma"/>
        <family val="2"/>
      </rPr>
      <t>(proventi di competenza/ n. sanzioni emesse)</t>
    </r>
  </si>
  <si>
    <r>
      <t xml:space="preserve">Tempo medio di intervento su chiamata 
</t>
    </r>
    <r>
      <rPr>
        <sz val="9"/>
        <rFont val="Tahoma"/>
        <family val="2"/>
      </rPr>
      <t>(da segnalazione ad intervento controllo territorio e attività della popolazione)</t>
    </r>
  </si>
  <si>
    <r>
      <t xml:space="preserve">Tempo medio di intervento su chiamata 
</t>
    </r>
    <r>
      <rPr>
        <sz val="9"/>
        <rFont val="Tahoma"/>
        <family val="2"/>
      </rPr>
      <t>(da segnalazione ad intervento solo sicurezza stradale)</t>
    </r>
  </si>
  <si>
    <t>Processo 4</t>
  </si>
  <si>
    <t>Processo 7</t>
  </si>
  <si>
    <t>% gradimento della qualità ambientale (indagine)</t>
  </si>
  <si>
    <r>
      <t xml:space="preserve">Efficacia dei controlli ambientali 
</t>
    </r>
    <r>
      <rPr>
        <sz val="9"/>
        <rFont val="Tahoma"/>
        <family val="2"/>
      </rPr>
      <t>(n. controlli effettuati/ km territorio)</t>
    </r>
  </si>
  <si>
    <r>
      <t xml:space="preserve">% gradimento della qualità ambientale 
</t>
    </r>
    <r>
      <rPr>
        <sz val="9"/>
        <rFont val="Tahoma"/>
        <family val="2"/>
      </rPr>
      <t>(indagine)</t>
    </r>
  </si>
  <si>
    <t>Titolo</t>
  </si>
  <si>
    <t>ENTRATE</t>
  </si>
  <si>
    <t>residui attivi</t>
  </si>
  <si>
    <t>riscossione</t>
  </si>
  <si>
    <t>Tributarie</t>
  </si>
  <si>
    <t>Contributi e trasferimenti</t>
  </si>
  <si>
    <t>Extratributarie</t>
  </si>
  <si>
    <t>Contributi conto capitale</t>
  </si>
  <si>
    <t>Accensioni di prestiti</t>
  </si>
  <si>
    <t>Servizi conto terzi</t>
  </si>
  <si>
    <t>Totale  residui su entrate</t>
  </si>
  <si>
    <t>SPESE</t>
  </si>
  <si>
    <t>Segreteria</t>
  </si>
  <si>
    <r>
      <t xml:space="preserve">Gestire la comunicazione istituzionale </t>
    </r>
    <r>
      <rPr>
        <u val="single"/>
        <sz val="10"/>
        <color indexed="22"/>
        <rFont val="Arial"/>
        <family val="2"/>
      </rPr>
      <t>e l'URP</t>
    </r>
  </si>
  <si>
    <t>Tutti</t>
  </si>
  <si>
    <t>Polizia locale</t>
  </si>
  <si>
    <t>Ufficio tecnico</t>
  </si>
  <si>
    <t>Culturali e scolastici</t>
  </si>
  <si>
    <t>Istruzione</t>
  </si>
  <si>
    <t>AAGG</t>
  </si>
  <si>
    <t>Segreteria, Sociali, Sport e tempo libero</t>
  </si>
  <si>
    <t>Demografico</t>
  </si>
  <si>
    <t>Edilizia Privata</t>
  </si>
  <si>
    <t>Cultura e scolastici</t>
  </si>
  <si>
    <t>Biblioteca e cultura</t>
  </si>
  <si>
    <t>Cultura</t>
  </si>
  <si>
    <t>Sport</t>
  </si>
  <si>
    <t>Edilizia privata</t>
  </si>
  <si>
    <t>Sociali</t>
  </si>
  <si>
    <t>Anagrafe</t>
  </si>
  <si>
    <t>TEATRI, ATTIVITA' CULTURALI E SERVIZI DIVERSI NEL SETTORE CULTURALE</t>
  </si>
  <si>
    <t>FUNZIONI NEL SETTORE SPORTIVO E RICREATIVO</t>
  </si>
  <si>
    <t>PISCINE COMUNALI</t>
  </si>
  <si>
    <t>STADIO COMUNALE, PALAZZETTO DELLO SPORT E ALTRI IMPIANTI</t>
  </si>
  <si>
    <t>MANIFESTAZIONI DIVERSE NEL SETTORE SPORTIVO E RICREATIVO</t>
  </si>
  <si>
    <t>FUNZIONI NEL CAMPO TURISTICO</t>
  </si>
  <si>
    <t>SERVIZI TURISTICI</t>
  </si>
  <si>
    <t xml:space="preserve">MANIFESTAZIONI TURISTICHE </t>
  </si>
  <si>
    <t>Sono aumenti i casi di assistenza scolastica in quanto nuovo servizio</t>
  </si>
  <si>
    <t>Mancanza requisiti per l'accoglimento</t>
  </si>
  <si>
    <t>2 notiziari</t>
  </si>
  <si>
    <t>dato effettivo</t>
  </si>
  <si>
    <t>Proventi Fiere (Tosap+sponsor)</t>
  </si>
  <si>
    <t>a posto</t>
  </si>
  <si>
    <t>E' cambiata la ditta per la raccolta che si organizza diversamente</t>
  </si>
  <si>
    <t>sono più bassi i canoni</t>
  </si>
  <si>
    <t>canoni più bassi</t>
  </si>
  <si>
    <t>dato migliorativo sistemare la formula</t>
  </si>
  <si>
    <t>sono stati richiesti maggiori acquisti di modico importo</t>
  </si>
  <si>
    <t>valore positivo sistemare la formula</t>
  </si>
  <si>
    <t>sanzioni non ancora incassate per scadenza</t>
  </si>
  <si>
    <t>E' stato incassato meno della previsione</t>
  </si>
  <si>
    <t>dato confermato</t>
  </si>
  <si>
    <t>aumento del costo- tariffa invariata</t>
  </si>
  <si>
    <t>leggero aumento del costo</t>
  </si>
  <si>
    <t>leggero aumento del costo della refezione per rinnovo contratto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</si>
</sst>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_(&quot;L.&quot;* #,##0.00_);_(&quot;L.&quot;* \(#,##0.00\);_(&quot;L.&quot;* &quot;-&quot;??_);_(@_)"/>
    <numFmt numFmtId="166" formatCode="#,##0_ ;\-#,##0\ "/>
    <numFmt numFmtId="167" formatCode="_-* #,##0_-;\-* #,##0_-;_-* &quot;-&quot;??_-;_-@_-"/>
    <numFmt numFmtId="168" formatCode="#,##0.0"/>
    <numFmt numFmtId="169" formatCode="0.00000"/>
    <numFmt numFmtId="170" formatCode="0.0000"/>
    <numFmt numFmtId="171" formatCode="0.000"/>
    <numFmt numFmtId="172" formatCode="0.0"/>
    <numFmt numFmtId="173" formatCode="_-* #,##0.0_-;\-* #,##0.0_-;_-* &quot;-&quot;??_-;_-@_-"/>
    <numFmt numFmtId="174" formatCode="#,##0.000"/>
    <numFmt numFmtId="175" formatCode="#,##0.0000"/>
    <numFmt numFmtId="176" formatCode="0.000000000"/>
    <numFmt numFmtId="177" formatCode="0.0000000000"/>
    <numFmt numFmtId="178" formatCode="0.00000000"/>
    <numFmt numFmtId="179" formatCode="0.0000000"/>
    <numFmt numFmtId="180" formatCode="0.000000"/>
    <numFmt numFmtId="181" formatCode="_-* #,##0.000_-;\-* #,##0.000_-;_-* &quot;-&quot;??_-;_-@_-"/>
    <numFmt numFmtId="182" formatCode="0.0%"/>
    <numFmt numFmtId="183" formatCode="0.000%"/>
  </numFmts>
  <fonts count="65">
    <font>
      <sz val="10"/>
      <name val="Arial"/>
      <family val="0"/>
    </font>
    <font>
      <sz val="10"/>
      <name val="Tahoma"/>
      <family val="2"/>
    </font>
    <font>
      <b/>
      <sz val="10"/>
      <name val="Tahoma"/>
      <family val="2"/>
    </font>
    <font>
      <b/>
      <sz val="11"/>
      <name val="Tahoma"/>
      <family val="2"/>
    </font>
    <font>
      <sz val="8"/>
      <name val="Tahoma"/>
      <family val="2"/>
    </font>
    <font>
      <b/>
      <sz val="8"/>
      <name val="Tahoma"/>
      <family val="2"/>
    </font>
    <font>
      <b/>
      <sz val="9"/>
      <name val="Tahoma"/>
      <family val="2"/>
    </font>
    <font>
      <sz val="9"/>
      <name val="Tahoma"/>
      <family val="2"/>
    </font>
    <font>
      <sz val="10"/>
      <color indexed="10"/>
      <name val="Tahoma"/>
      <family val="2"/>
    </font>
    <font>
      <sz val="11"/>
      <name val="Tahoma"/>
      <family val="2"/>
    </font>
    <font>
      <i/>
      <sz val="11"/>
      <name val="Tahoma"/>
      <family val="2"/>
    </font>
    <font>
      <b/>
      <i/>
      <sz val="10"/>
      <name val="Tahoma"/>
      <family val="2"/>
    </font>
    <font>
      <u val="single"/>
      <sz val="10"/>
      <color indexed="12"/>
      <name val="Arial"/>
      <family val="2"/>
    </font>
    <font>
      <u val="single"/>
      <sz val="10"/>
      <color indexed="36"/>
      <name val="Arial"/>
      <family val="2"/>
    </font>
    <font>
      <b/>
      <sz val="6"/>
      <name val="Tahoma"/>
      <family val="2"/>
    </font>
    <font>
      <u val="single"/>
      <sz val="10"/>
      <name val="Tahoma"/>
      <family val="2"/>
    </font>
    <font>
      <sz val="6"/>
      <name val="Tahoma"/>
      <family val="2"/>
    </font>
    <font>
      <b/>
      <sz val="10"/>
      <name val="Arial"/>
      <family val="2"/>
    </font>
    <font>
      <b/>
      <sz val="11"/>
      <color indexed="12"/>
      <name val="Tahoma"/>
      <family val="2"/>
    </font>
    <font>
      <b/>
      <sz val="10"/>
      <color indexed="10"/>
      <name val="Tahoma"/>
      <family val="2"/>
    </font>
    <font>
      <b/>
      <sz val="8"/>
      <color indexed="10"/>
      <name val="Tahoma"/>
      <family val="2"/>
    </font>
    <font>
      <sz val="8"/>
      <color indexed="10"/>
      <name val="Tahoma"/>
      <family val="2"/>
    </font>
    <font>
      <sz val="9"/>
      <color indexed="10"/>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12"/>
      <name val="Tahoma"/>
      <family val="2"/>
    </font>
    <font>
      <b/>
      <sz val="9"/>
      <color indexed="12"/>
      <name val="Tahoma"/>
      <family val="2"/>
    </font>
    <font>
      <sz val="9"/>
      <color indexed="62"/>
      <name val="Tahoma"/>
      <family val="2"/>
    </font>
    <font>
      <sz val="10"/>
      <color indexed="62"/>
      <name val="Tahoma"/>
      <family val="2"/>
    </font>
    <font>
      <b/>
      <sz val="9"/>
      <color indexed="62"/>
      <name val="Tahoma"/>
      <family val="2"/>
    </font>
    <font>
      <b/>
      <sz val="9"/>
      <color indexed="10"/>
      <name val="Tahoma"/>
      <family val="2"/>
    </font>
    <font>
      <u val="single"/>
      <sz val="10"/>
      <name val="Arial"/>
      <family val="2"/>
    </font>
    <font>
      <b/>
      <sz val="9"/>
      <color indexed="22"/>
      <name val="Tahoma"/>
      <family val="2"/>
    </font>
    <font>
      <sz val="9"/>
      <color indexed="22"/>
      <name val="Tahoma"/>
      <family val="2"/>
    </font>
    <font>
      <u val="single"/>
      <sz val="10"/>
      <color indexed="22"/>
      <name val="Arial"/>
      <family val="2"/>
    </font>
    <font>
      <sz val="9"/>
      <color indexed="10"/>
      <name val="Arial"/>
      <family val="2"/>
    </font>
    <font>
      <u val="single"/>
      <sz val="10"/>
      <color indexed="10"/>
      <name val="Arial"/>
      <family val="2"/>
    </font>
    <font>
      <b/>
      <sz val="11"/>
      <color indexed="10"/>
      <name val="Tahoma"/>
      <family val="2"/>
    </font>
    <font>
      <sz val="10"/>
      <color indexed="49"/>
      <name val="Tahoma"/>
      <family val="2"/>
    </font>
    <font>
      <sz val="10"/>
      <color indexed="22"/>
      <name val="Tahoma"/>
      <family val="2"/>
    </font>
    <font>
      <b/>
      <sz val="10"/>
      <color indexed="22"/>
      <name val="Tahoma"/>
      <family val="2"/>
    </font>
    <font>
      <sz val="8"/>
      <color indexed="22"/>
      <name val="Tahoma"/>
      <family val="2"/>
    </font>
    <font>
      <sz val="9"/>
      <name val="Arial"/>
      <family val="2"/>
    </font>
    <font>
      <b/>
      <i/>
      <sz val="10"/>
      <color indexed="10"/>
      <name val="Tahoma"/>
      <family val="2"/>
    </font>
    <font>
      <sz val="10"/>
      <color indexed="10"/>
      <name val="Arial"/>
      <family val="2"/>
    </font>
    <font>
      <sz val="9"/>
      <color indexed="8"/>
      <name val="Tahoma"/>
      <family val="2"/>
    </font>
    <font>
      <sz val="9"/>
      <color indexed="55"/>
      <name val="Tahoma"/>
      <family val="2"/>
    </font>
    <font>
      <sz val="10"/>
      <color indexed="13"/>
      <name val="Tahoma"/>
      <family val="2"/>
    </font>
    <font>
      <u val="single"/>
      <sz val="10"/>
      <color indexed="23"/>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13"/>
        <bgColor indexed="64"/>
      </patternFill>
    </fill>
    <fill>
      <patternFill patternType="solid">
        <fgColor rgb="FFFFFF00"/>
        <bgColor indexed="64"/>
      </patternFill>
    </fill>
  </fills>
  <borders count="2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style="dotted"/>
      <right style="dotted"/>
      <top style="dotted"/>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medium"/>
    </border>
    <border>
      <left>
        <color indexed="63"/>
      </left>
      <right style="medium"/>
      <top>
        <color indexed="63"/>
      </top>
      <bottom style="thin"/>
    </border>
    <border>
      <left>
        <color indexed="63"/>
      </left>
      <right style="medium"/>
      <top style="thin"/>
      <bottom style="thin"/>
    </border>
    <border>
      <left style="double"/>
      <right style="double"/>
      <top style="thin"/>
      <bottom style="double"/>
    </border>
    <border>
      <left>
        <color indexed="63"/>
      </left>
      <right style="medium"/>
      <top style="thin"/>
      <bottom>
        <color indexed="63"/>
      </bottom>
    </border>
    <border>
      <left style="double"/>
      <right style="medium"/>
      <top style="double"/>
      <bottom style="thin"/>
    </border>
    <border>
      <left style="double"/>
      <right style="double"/>
      <top>
        <color indexed="63"/>
      </top>
      <bottom style="thin"/>
    </border>
    <border>
      <left style="double"/>
      <right style="double"/>
      <top>
        <color indexed="63"/>
      </top>
      <bottom style="double"/>
    </border>
    <border>
      <left style="double"/>
      <right style="double"/>
      <top style="double"/>
      <bottom style="double"/>
    </border>
    <border>
      <left style="double"/>
      <right style="medium"/>
      <top style="double"/>
      <bottom style="double"/>
    </border>
    <border>
      <left style="double"/>
      <right style="medium"/>
      <top>
        <color indexed="63"/>
      </top>
      <bottom style="thin"/>
    </border>
    <border>
      <left>
        <color indexed="63"/>
      </left>
      <right style="medium"/>
      <top>
        <color indexed="63"/>
      </top>
      <bottom>
        <color indexed="63"/>
      </bottom>
    </border>
    <border>
      <left style="double"/>
      <right style="double"/>
      <top>
        <color indexed="63"/>
      </top>
      <bottom style="medium"/>
    </border>
    <border>
      <left>
        <color indexed="63"/>
      </left>
      <right style="medium"/>
      <top style="thin"/>
      <bottom style="medium"/>
    </border>
    <border>
      <left style="medium"/>
      <right style="thin"/>
      <top style="medium"/>
      <bottom style="medium"/>
    </border>
    <border>
      <left style="thin"/>
      <right style="medium"/>
      <top style="medium"/>
      <bottom style="medium"/>
    </border>
    <border>
      <left>
        <color indexed="63"/>
      </left>
      <right>
        <color indexed="63"/>
      </right>
      <top style="hair"/>
      <bottom style="hair"/>
    </border>
    <border>
      <left style="medium"/>
      <right>
        <color indexed="63"/>
      </right>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hair"/>
      <top style="thin"/>
      <bottom style="thin"/>
    </border>
    <border>
      <left style="hair"/>
      <right style="medium"/>
      <top style="thin"/>
      <bottom style="thin"/>
    </border>
    <border>
      <left style="hair"/>
      <right style="hair"/>
      <top>
        <color indexed="63"/>
      </top>
      <bottom style="hair"/>
    </border>
    <border>
      <left style="hair"/>
      <right>
        <color indexed="63"/>
      </right>
      <top>
        <color indexed="63"/>
      </top>
      <bottom style="hair"/>
    </border>
    <border>
      <left style="thin"/>
      <right style="thin"/>
      <top style="thin"/>
      <bottom style="hair"/>
    </border>
    <border>
      <left>
        <color indexed="63"/>
      </left>
      <right style="hair"/>
      <top>
        <color indexed="63"/>
      </top>
      <bottom style="hair"/>
    </border>
    <border>
      <left style="thin"/>
      <right style="hair"/>
      <top style="thin"/>
      <bottom style="hair"/>
    </border>
    <border>
      <left style="hair"/>
      <right style="medium"/>
      <top style="thin"/>
      <bottom style="hair"/>
    </border>
    <border>
      <left style="hair"/>
      <right style="hair"/>
      <top style="hair"/>
      <bottom style="hair"/>
    </border>
    <border>
      <left style="hair"/>
      <right>
        <color indexed="63"/>
      </right>
      <top style="hair"/>
      <bottom style="hair"/>
    </border>
    <border>
      <left style="thin"/>
      <right style="thin"/>
      <top style="hair"/>
      <bottom style="hair"/>
    </border>
    <border>
      <left>
        <color indexed="63"/>
      </left>
      <right style="hair"/>
      <top style="hair"/>
      <bottom style="hair"/>
    </border>
    <border>
      <left style="thin"/>
      <right style="hair"/>
      <top style="hair"/>
      <bottom style="hair"/>
    </border>
    <border>
      <left style="hair"/>
      <right style="medium"/>
      <top style="hair"/>
      <bottom style="hair"/>
    </border>
    <border>
      <left style="thin"/>
      <right style="hair"/>
      <top style="hair"/>
      <bottom style="thin"/>
    </border>
    <border>
      <left style="hair"/>
      <right style="medium"/>
      <top style="hair"/>
      <bottom style="thin"/>
    </border>
    <border>
      <left style="hair"/>
      <right style="hair"/>
      <top style="hair"/>
      <bottom>
        <color indexed="63"/>
      </bottom>
    </border>
    <border>
      <left style="hair"/>
      <right>
        <color indexed="63"/>
      </right>
      <top style="hair"/>
      <bottom>
        <color indexed="63"/>
      </bottom>
    </border>
    <border>
      <left style="thin"/>
      <right style="thin"/>
      <top style="hair"/>
      <bottom style="thin"/>
    </border>
    <border>
      <left>
        <color indexed="63"/>
      </left>
      <right style="hair"/>
      <top style="hair"/>
      <bottom>
        <color indexed="63"/>
      </bottom>
    </border>
    <border>
      <left style="hair"/>
      <right style="hair"/>
      <top style="hair"/>
      <bottom style="medium"/>
    </border>
    <border>
      <left style="hair"/>
      <right>
        <color indexed="63"/>
      </right>
      <top style="hair"/>
      <bottom style="medium"/>
    </border>
    <border>
      <left style="thin"/>
      <right style="thin"/>
      <top style="hair"/>
      <bottom style="medium"/>
    </border>
    <border>
      <left>
        <color indexed="63"/>
      </left>
      <right style="hair"/>
      <top style="hair"/>
      <bottom style="medium"/>
    </border>
    <border>
      <left style="thin"/>
      <right style="hair"/>
      <top style="hair"/>
      <bottom style="medium"/>
    </border>
    <border>
      <left style="hair"/>
      <right style="medium"/>
      <top style="hair"/>
      <bottom style="medium"/>
    </border>
    <border>
      <left>
        <color indexed="63"/>
      </left>
      <right style="double"/>
      <top>
        <color indexed="63"/>
      </top>
      <bottom>
        <color indexed="63"/>
      </bottom>
    </border>
    <border>
      <left>
        <color indexed="63"/>
      </left>
      <right style="medium"/>
      <top style="double"/>
      <bottom style="thin"/>
    </border>
    <border>
      <left>
        <color indexed="63"/>
      </left>
      <right style="double"/>
      <top style="double"/>
      <bottom style="thin"/>
    </border>
    <border>
      <left style="double"/>
      <right style="medium"/>
      <top style="thin"/>
      <bottom style="thin"/>
    </border>
    <border>
      <left>
        <color indexed="63"/>
      </left>
      <right style="double"/>
      <top>
        <color indexed="63"/>
      </top>
      <bottom style="double"/>
    </border>
    <border>
      <left>
        <color indexed="63"/>
      </left>
      <right style="medium"/>
      <top>
        <color indexed="63"/>
      </top>
      <bottom style="double"/>
    </border>
    <border>
      <left>
        <color indexed="63"/>
      </left>
      <right style="double"/>
      <top style="double"/>
      <bottom style="double"/>
    </border>
    <border>
      <left>
        <color indexed="63"/>
      </left>
      <right style="medium"/>
      <top style="double"/>
      <bottom style="double"/>
    </border>
    <border>
      <left>
        <color indexed="63"/>
      </left>
      <right>
        <color indexed="63"/>
      </right>
      <top style="double"/>
      <bottom style="hair"/>
    </border>
    <border>
      <left>
        <color indexed="63"/>
      </left>
      <right style="double"/>
      <top style="double"/>
      <bottom style="hair"/>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hair"/>
      <top style="thin"/>
      <bottom style="medium"/>
    </border>
    <border>
      <left style="hair"/>
      <right>
        <color indexed="63"/>
      </right>
      <top style="thin"/>
      <bottom style="medium"/>
    </border>
    <border>
      <left style="thin"/>
      <right style="hair"/>
      <top style="thin"/>
      <bottom style="medium"/>
    </border>
    <border>
      <left style="medium"/>
      <right>
        <color indexed="63"/>
      </right>
      <top style="thin"/>
      <bottom style="thin"/>
    </border>
    <border>
      <left>
        <color indexed="63"/>
      </left>
      <right>
        <color indexed="63"/>
      </right>
      <top>
        <color indexed="63"/>
      </top>
      <bottom style="hair"/>
    </border>
    <border>
      <left>
        <color indexed="63"/>
      </left>
      <right>
        <color indexed="63"/>
      </right>
      <top style="hair"/>
      <bottom style="medium"/>
    </border>
    <border>
      <left style="double"/>
      <right style="double"/>
      <top style="thin"/>
      <bottom>
        <color indexed="63"/>
      </bottom>
    </border>
    <border>
      <left style="thin"/>
      <right style="thin"/>
      <top>
        <color indexed="63"/>
      </top>
      <bottom style="hair"/>
    </border>
    <border>
      <left style="hair"/>
      <right style="medium"/>
      <top>
        <color indexed="63"/>
      </top>
      <bottom style="hair"/>
    </border>
    <border>
      <left style="hair"/>
      <right style="medium"/>
      <top>
        <color indexed="63"/>
      </top>
      <bottom>
        <color indexed="63"/>
      </bottom>
    </border>
    <border>
      <left style="hair"/>
      <right style="medium"/>
      <top style="hair"/>
      <bottom>
        <color indexed="63"/>
      </bottom>
    </border>
    <border>
      <left style="thin"/>
      <right style="thin"/>
      <top style="hair"/>
      <bottom>
        <color indexed="63"/>
      </bottom>
    </border>
    <border>
      <left style="thin"/>
      <right style="hair"/>
      <top style="hair"/>
      <bottom>
        <color indexed="63"/>
      </bottom>
    </border>
    <border>
      <left>
        <color indexed="63"/>
      </left>
      <right style="double"/>
      <top style="thin"/>
      <bottom style="thin"/>
    </border>
    <border>
      <left>
        <color indexed="63"/>
      </left>
      <right style="double"/>
      <top>
        <color indexed="63"/>
      </top>
      <bottom style="thin"/>
    </border>
    <border>
      <left>
        <color indexed="63"/>
      </left>
      <right style="double"/>
      <top style="thin"/>
      <bottom style="double"/>
    </border>
    <border>
      <left>
        <color indexed="63"/>
      </left>
      <right>
        <color indexed="63"/>
      </right>
      <top style="hair"/>
      <bottom>
        <color indexed="63"/>
      </bottom>
    </border>
    <border>
      <left>
        <color indexed="63"/>
      </left>
      <right style="double"/>
      <top style="hair"/>
      <bottom>
        <color indexed="63"/>
      </bottom>
    </border>
    <border>
      <left style="thin"/>
      <right style="hair"/>
      <top>
        <color indexed="63"/>
      </top>
      <bottom style="hair"/>
    </border>
    <border>
      <left>
        <color indexed="63"/>
      </left>
      <right style="double"/>
      <top style="hair"/>
      <bottom style="hair"/>
    </border>
    <border>
      <left style="double"/>
      <right style="double"/>
      <top>
        <color indexed="63"/>
      </top>
      <bottom>
        <color indexed="63"/>
      </bottom>
    </border>
    <border>
      <left style="thin"/>
      <right style="hair"/>
      <top style="thin"/>
      <bottom>
        <color indexed="63"/>
      </bottom>
    </border>
    <border>
      <left style="hair"/>
      <right style="medium"/>
      <top style="thin"/>
      <bottom>
        <color indexed="63"/>
      </bottom>
    </border>
    <border>
      <left style="thin"/>
      <right style="thin"/>
      <top style="thin"/>
      <bottom>
        <color indexed="63"/>
      </bottom>
    </border>
    <border>
      <left style="hair"/>
      <right style="thin"/>
      <top style="hair"/>
      <bottom style="hair"/>
    </border>
    <border>
      <left style="hair"/>
      <right style="medium"/>
      <top>
        <color indexed="63"/>
      </top>
      <bottom style="thin"/>
    </border>
    <border>
      <left style="thin"/>
      <right style="hair"/>
      <top>
        <color indexed="63"/>
      </top>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dotted"/>
      <right style="dotted"/>
      <top style="thin">
        <color indexed="22"/>
      </top>
      <bottom>
        <color indexed="63"/>
      </bottom>
    </border>
    <border>
      <left style="dotted"/>
      <right style="dotted"/>
      <top>
        <color indexed="63"/>
      </top>
      <bottom>
        <color indexed="63"/>
      </bottom>
    </border>
    <border>
      <left>
        <color indexed="63"/>
      </left>
      <right style="double"/>
      <top>
        <color indexed="63"/>
      </top>
      <bottom style="hair"/>
    </border>
    <border>
      <left>
        <color indexed="63"/>
      </left>
      <right style="double"/>
      <top style="thin"/>
      <bottom>
        <color indexed="63"/>
      </bottom>
    </border>
    <border>
      <left style="double"/>
      <right style="medium"/>
      <top>
        <color indexed="63"/>
      </top>
      <bottom style="double"/>
    </border>
    <border>
      <left style="thin"/>
      <right style="hair"/>
      <top>
        <color indexed="63"/>
      </top>
      <bottom>
        <color indexed="63"/>
      </bottom>
    </border>
    <border>
      <left style="hair"/>
      <right>
        <color indexed="63"/>
      </right>
      <top style="thin"/>
      <bottom style="hair"/>
    </border>
    <border>
      <left style="hair"/>
      <right style="thin"/>
      <top style="thin"/>
      <bottom style="hair"/>
    </border>
    <border>
      <left style="double"/>
      <right style="medium"/>
      <top style="thin"/>
      <bottom>
        <color indexed="63"/>
      </bottom>
    </border>
    <border>
      <left style="double"/>
      <right style="double"/>
      <top style="double"/>
      <bottom>
        <color indexed="63"/>
      </bottom>
    </border>
    <border>
      <left style="double"/>
      <right style="medium"/>
      <top style="double"/>
      <bottom>
        <color indexed="63"/>
      </bottom>
    </border>
    <border>
      <left>
        <color indexed="63"/>
      </left>
      <right style="medium"/>
      <top style="thin"/>
      <bottom style="double"/>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style="thin"/>
      <right style="double"/>
      <top style="thin"/>
      <bottom style="double"/>
    </border>
    <border>
      <left style="double"/>
      <right style="medium"/>
      <top style="thin"/>
      <bottom style="double"/>
    </border>
    <border>
      <left style="double"/>
      <right style="medium"/>
      <top>
        <color indexed="63"/>
      </top>
      <bottom>
        <color indexed="63"/>
      </bottom>
    </border>
    <border>
      <left style="double"/>
      <right>
        <color indexed="63"/>
      </right>
      <top>
        <color indexed="63"/>
      </top>
      <bottom style="double"/>
    </border>
    <border>
      <left style="thin"/>
      <right style="thin"/>
      <top style="double"/>
      <bottom style="double"/>
    </border>
    <border>
      <left style="thin"/>
      <right style="medium"/>
      <top style="double"/>
      <bottom style="double"/>
    </border>
    <border>
      <left style="thin"/>
      <right style="double"/>
      <top>
        <color indexed="63"/>
      </top>
      <bottom style="double"/>
    </border>
    <border>
      <left>
        <color indexed="63"/>
      </left>
      <right>
        <color indexed="63"/>
      </right>
      <top>
        <color indexed="63"/>
      </top>
      <bottom style="double"/>
    </border>
    <border>
      <left style="double"/>
      <right style="thin"/>
      <top style="double"/>
      <bottom style="double"/>
    </border>
    <border>
      <left>
        <color indexed="63"/>
      </left>
      <right>
        <color indexed="63"/>
      </right>
      <top style="double"/>
      <bottom>
        <color indexed="63"/>
      </bottom>
    </border>
    <border>
      <left style="hair"/>
      <right style="hair"/>
      <top>
        <color indexed="63"/>
      </top>
      <bottom style="medium"/>
    </border>
    <border>
      <left style="hair"/>
      <right style="medium"/>
      <top style="thin"/>
      <bottom style="medium"/>
    </border>
    <border>
      <left style="medium"/>
      <right>
        <color indexed="63"/>
      </right>
      <top style="dotted"/>
      <bottom style="double"/>
    </border>
    <border>
      <left>
        <color indexed="63"/>
      </left>
      <right style="double"/>
      <top style="dotted"/>
      <bottom style="double"/>
    </border>
    <border>
      <left style="medium"/>
      <right>
        <color indexed="63"/>
      </right>
      <top style="hair"/>
      <bottom style="hair"/>
    </border>
    <border>
      <left style="medium"/>
      <right style="hair"/>
      <top style="hair"/>
      <bottom>
        <color indexed="63"/>
      </bottom>
    </border>
    <border>
      <left style="thin"/>
      <right>
        <color indexed="63"/>
      </right>
      <top>
        <color indexed="63"/>
      </top>
      <bottom style="hair"/>
    </border>
    <border>
      <left style="hair"/>
      <right style="thin"/>
      <top>
        <color indexed="63"/>
      </top>
      <bottom style="hair"/>
    </border>
    <border>
      <left style="thin"/>
      <right>
        <color indexed="63"/>
      </right>
      <top style="hair"/>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border>
    <border>
      <left>
        <color indexed="63"/>
      </left>
      <right>
        <color indexed="63"/>
      </right>
      <top style="thin"/>
      <bottom>
        <color indexed="63"/>
      </bottom>
    </border>
    <border>
      <left style="hair"/>
      <right style="thin"/>
      <top style="hair"/>
      <bottom style="thin"/>
    </border>
    <border>
      <left>
        <color indexed="63"/>
      </left>
      <right style="thin"/>
      <top style="hair"/>
      <bottom>
        <color indexed="63"/>
      </bottom>
    </border>
    <border>
      <left style="medium"/>
      <right>
        <color indexed="63"/>
      </right>
      <top style="hair"/>
      <bottom>
        <color indexed="63"/>
      </bottom>
    </border>
    <border>
      <left>
        <color indexed="63"/>
      </left>
      <right style="medium"/>
      <top style="hair"/>
      <bottom>
        <color indexed="63"/>
      </bottom>
    </border>
    <border>
      <left style="thin"/>
      <right>
        <color indexed="63"/>
      </right>
      <top style="hair"/>
      <bottom>
        <color indexed="63"/>
      </bottom>
    </border>
    <border>
      <left>
        <color indexed="63"/>
      </left>
      <right style="thin"/>
      <top style="hair"/>
      <bottom style="hair"/>
    </border>
    <border>
      <left>
        <color indexed="63"/>
      </left>
      <right style="medium"/>
      <top style="hair"/>
      <bottom style="hair"/>
    </border>
    <border>
      <left style="dotted"/>
      <right style="dotted"/>
      <top style="hair"/>
      <bottom style="dotted"/>
    </border>
    <border>
      <left style="dotted"/>
      <right style="medium"/>
      <top style="hair"/>
      <bottom style="dotted"/>
    </border>
    <border>
      <left style="dotted"/>
      <right style="medium"/>
      <top style="dotted"/>
      <bottom style="dotted"/>
    </border>
    <border>
      <left style="dotted"/>
      <right style="dotted"/>
      <top style="dotted"/>
      <bottom>
        <color indexed="63"/>
      </bottom>
    </border>
    <border>
      <left style="dotted"/>
      <right style="medium"/>
      <top style="dotted"/>
      <bottom>
        <color indexed="63"/>
      </bottom>
    </border>
    <border>
      <left style="dotted"/>
      <right>
        <color indexed="63"/>
      </right>
      <top style="hair"/>
      <bottom style="dotted"/>
    </border>
    <border>
      <left style="dotted"/>
      <right>
        <color indexed="63"/>
      </right>
      <top style="dotted"/>
      <bottom style="dotted"/>
    </border>
    <border>
      <left style="dotted"/>
      <right>
        <color indexed="63"/>
      </right>
      <top style="dotted"/>
      <bottom>
        <color indexed="63"/>
      </bottom>
    </border>
    <border>
      <left>
        <color indexed="63"/>
      </left>
      <right style="thin"/>
      <top style="medium"/>
      <bottom style="medium"/>
    </border>
    <border>
      <left>
        <color indexed="63"/>
      </left>
      <right style="hair"/>
      <top style="thin"/>
      <bottom style="thin"/>
    </border>
    <border>
      <left>
        <color indexed="63"/>
      </left>
      <right style="hair"/>
      <top style="thin"/>
      <bottom style="hair"/>
    </border>
    <border>
      <left>
        <color indexed="63"/>
      </left>
      <right style="dotted"/>
      <top style="hair"/>
      <bottom style="dotted"/>
    </border>
    <border>
      <left>
        <color indexed="63"/>
      </left>
      <right style="dotted"/>
      <top style="dotted"/>
      <bottom style="dotted"/>
    </border>
    <border>
      <left>
        <color indexed="63"/>
      </left>
      <right style="dotted"/>
      <top style="dotted"/>
      <bottom>
        <color indexed="63"/>
      </bottom>
    </border>
    <border>
      <left>
        <color indexed="63"/>
      </left>
      <right style="hair"/>
      <top style="hair"/>
      <bottom style="thin"/>
    </border>
    <border>
      <left>
        <color indexed="63"/>
      </left>
      <right style="thin"/>
      <top style="double"/>
      <bottom style="double"/>
    </border>
    <border>
      <left>
        <color indexed="63"/>
      </left>
      <right style="double"/>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color indexed="63"/>
      </top>
      <bottom style="hair"/>
    </border>
    <border>
      <left>
        <color indexed="63"/>
      </left>
      <right style="thin"/>
      <top style="hair"/>
      <bottom style="medium"/>
    </border>
    <border>
      <left>
        <color indexed="63"/>
      </left>
      <right style="thin"/>
      <top style="double"/>
      <bottom style="thin"/>
    </border>
    <border>
      <left>
        <color indexed="63"/>
      </left>
      <right style="thin"/>
      <top>
        <color indexed="63"/>
      </top>
      <bottom style="double"/>
    </border>
    <border>
      <left>
        <color indexed="63"/>
      </left>
      <right style="thin"/>
      <top style="thin"/>
      <bottom style="double"/>
    </border>
    <border>
      <left>
        <color indexed="63"/>
      </left>
      <right style="thin"/>
      <top style="thin"/>
      <bottom style="medium"/>
    </border>
    <border>
      <left>
        <color indexed="63"/>
      </left>
      <right style="thin"/>
      <top style="hair"/>
      <bottom style="dotted"/>
    </border>
    <border>
      <left style="thin"/>
      <right style="thin"/>
      <top style="hair"/>
      <bottom style="dotted"/>
    </border>
    <border>
      <left style="thin"/>
      <right style="thin"/>
      <top style="double"/>
      <bottom style="thin"/>
    </border>
    <border>
      <left style="thin"/>
      <right style="thin"/>
      <top>
        <color indexed="63"/>
      </top>
      <bottom style="double"/>
    </border>
    <border>
      <left style="thin"/>
      <right style="thin"/>
      <top style="thin"/>
      <bottom style="thin"/>
    </border>
    <border>
      <left style="thin"/>
      <right style="thin"/>
      <top style="thin"/>
      <bottom style="double"/>
    </border>
    <border>
      <left style="thin"/>
      <right style="thin"/>
      <top style="thin"/>
      <bottom style="medium"/>
    </border>
    <border>
      <left>
        <color indexed="63"/>
      </left>
      <right style="thin"/>
      <top style="dotted"/>
      <bottom style="dotted"/>
    </border>
    <border>
      <left>
        <color indexed="63"/>
      </left>
      <right style="thin"/>
      <top style="dotted"/>
      <bottom>
        <color indexed="63"/>
      </bottom>
    </border>
    <border>
      <left>
        <color indexed="63"/>
      </left>
      <right style="hair"/>
      <top>
        <color indexed="63"/>
      </top>
      <bottom style="thin"/>
    </border>
    <border>
      <left style="dotted"/>
      <right style="dotted"/>
      <top style="thin"/>
      <bottom style="dotted"/>
    </border>
    <border>
      <left style="dotted"/>
      <right>
        <color indexed="63"/>
      </right>
      <top style="thin"/>
      <bottom style="dotted"/>
    </border>
    <border>
      <left style="dotted"/>
      <right style="hair"/>
      <top style="dotted"/>
      <bottom style="dotted"/>
    </border>
    <border>
      <left style="dotted"/>
      <right style="dotted"/>
      <top style="dotted"/>
      <bottom style="thin"/>
    </border>
    <border>
      <left style="dotted"/>
      <right style="hair"/>
      <top style="dotted"/>
      <bottom style="thin"/>
    </border>
    <border>
      <left>
        <color indexed="63"/>
      </left>
      <right>
        <color indexed="63"/>
      </right>
      <top style="dotted"/>
      <bottom style="dotted"/>
    </border>
    <border>
      <left style="thin"/>
      <right style="thin"/>
      <top style="dotted"/>
      <bottom style="dotted"/>
    </border>
    <border>
      <left style="thin"/>
      <right style="thin"/>
      <top style="dotted"/>
      <bottom>
        <color indexed="63"/>
      </bottom>
    </border>
    <border>
      <left style="hair"/>
      <right style="hair"/>
      <top style="thin"/>
      <bottom style="medium"/>
    </border>
    <border>
      <left style="hair"/>
      <right style="hair"/>
      <top style="hair"/>
      <bottom style="thin"/>
    </border>
    <border>
      <left>
        <color indexed="63"/>
      </left>
      <right>
        <color indexed="63"/>
      </right>
      <top>
        <color indexed="63"/>
      </top>
      <bottom style="thin"/>
    </border>
    <border>
      <left style="thin">
        <color indexed="22"/>
      </left>
      <right>
        <color indexed="63"/>
      </right>
      <top style="thin">
        <color indexed="22"/>
      </top>
      <bottom>
        <color indexed="63"/>
      </bottom>
    </border>
    <border>
      <left style="thin">
        <color indexed="22"/>
      </left>
      <right style="thin"/>
      <top>
        <color indexed="63"/>
      </top>
      <bottom>
        <color indexed="63"/>
      </bottom>
    </border>
    <border>
      <left style="thin">
        <color indexed="22"/>
      </left>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hair"/>
    </border>
    <border>
      <left style="medium"/>
      <right style="hair"/>
      <top>
        <color indexed="63"/>
      </top>
      <bottom style="hair"/>
    </border>
    <border>
      <left style="medium"/>
      <right>
        <color indexed="63"/>
      </right>
      <top style="hair"/>
      <bottom style="medium"/>
    </border>
    <border>
      <left style="medium"/>
      <right>
        <color indexed="63"/>
      </right>
      <top>
        <color indexed="63"/>
      </top>
      <bottom style="hair"/>
    </border>
    <border>
      <left style="medium"/>
      <right style="hair"/>
      <top style="hair"/>
      <bottom style="medium"/>
    </border>
    <border>
      <left style="hair"/>
      <right style="hair"/>
      <top style="thin"/>
      <bottom style="thin"/>
    </border>
    <border>
      <left>
        <color indexed="63"/>
      </left>
      <right>
        <color indexed="63"/>
      </right>
      <top style="thin"/>
      <bottom style="mediu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thin"/>
      <bottom style="thin"/>
    </border>
    <border>
      <left style="thin"/>
      <right>
        <color indexed="63"/>
      </right>
      <top style="thin"/>
      <bottom>
        <color indexed="63"/>
      </bottom>
    </border>
    <border>
      <left style="hair"/>
      <right>
        <color indexed="63"/>
      </right>
      <top style="thin"/>
      <bottom style="thin"/>
    </border>
    <border>
      <left style="hair"/>
      <right>
        <color indexed="63"/>
      </right>
      <top style="hair"/>
      <bottom style="thin"/>
    </border>
    <border>
      <left>
        <color indexed="63"/>
      </left>
      <right style="medium"/>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thin"/>
      <bottom>
        <color indexed="63"/>
      </bottom>
    </border>
    <border>
      <left style="medium"/>
      <right style="hair"/>
      <top style="thin"/>
      <bottom style="medium"/>
    </border>
    <border>
      <left style="medium"/>
      <right>
        <color indexed="63"/>
      </right>
      <top style="thin"/>
      <bottom style="hair"/>
    </border>
    <border>
      <left>
        <color indexed="63"/>
      </left>
      <right>
        <color indexed="63"/>
      </right>
      <top style="thin"/>
      <bottom style="hair"/>
    </border>
    <border>
      <left style="hair"/>
      <right style="thin"/>
      <top style="thin"/>
      <bottom style="thin"/>
    </border>
    <border>
      <left>
        <color indexed="63"/>
      </left>
      <right style="medium"/>
      <top>
        <color indexed="63"/>
      </top>
      <bottom style="hair"/>
    </border>
    <border>
      <left style="hair"/>
      <right style="thin"/>
      <top>
        <color indexed="63"/>
      </top>
      <bottom style="thin"/>
    </border>
    <border>
      <left style="medium"/>
      <right>
        <color indexed="63"/>
      </right>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medium"/>
      <top style="thin"/>
      <bottom style="hair"/>
    </border>
    <border>
      <left>
        <color indexed="63"/>
      </left>
      <right style="hair"/>
      <top style="thin"/>
      <bottom>
        <color indexed="63"/>
      </bottom>
    </border>
    <border>
      <left style="hair"/>
      <right>
        <color indexed="63"/>
      </right>
      <top>
        <color indexed="63"/>
      </top>
      <bottom style="medium"/>
    </border>
    <border>
      <left>
        <color indexed="63"/>
      </left>
      <right style="hair"/>
      <top>
        <color indexed="63"/>
      </top>
      <bottom style="medium"/>
    </border>
    <border>
      <left style="medium"/>
      <right>
        <color indexed="63"/>
      </right>
      <top>
        <color indexed="63"/>
      </top>
      <bottom style="thin"/>
    </border>
    <border>
      <left style="medium"/>
      <right style="hair"/>
      <top style="thin"/>
      <bottom>
        <color indexed="63"/>
      </bottom>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style="medium"/>
      <top style="hair"/>
      <bottom style="medium"/>
    </border>
    <border>
      <left style="thin"/>
      <right>
        <color indexed="63"/>
      </right>
      <top style="hair"/>
      <bottom style="medium"/>
    </border>
    <border>
      <left style="medium"/>
      <right style="thin"/>
      <top style="thin"/>
      <bottom style="thin"/>
    </border>
    <border>
      <left style="thin"/>
      <right style="medium"/>
      <top style="thin"/>
      <bottom style="thin"/>
    </border>
    <border>
      <left style="double"/>
      <right>
        <color indexed="63"/>
      </right>
      <top style="double"/>
      <bottom style="hair"/>
    </border>
    <border>
      <left style="medium"/>
      <right>
        <color indexed="63"/>
      </right>
      <top style="double"/>
      <bottom style="double"/>
    </border>
    <border>
      <left style="double"/>
      <right>
        <color indexed="63"/>
      </right>
      <top style="double"/>
      <bottom>
        <color indexed="63"/>
      </bottom>
    </border>
    <border>
      <left>
        <color indexed="63"/>
      </left>
      <right>
        <color indexed="63"/>
      </right>
      <top style="double"/>
      <bottom style="dotted"/>
    </border>
    <border>
      <left>
        <color indexed="63"/>
      </left>
      <right style="double"/>
      <top style="double"/>
      <bottom style="dotted"/>
    </border>
    <border>
      <left style="double"/>
      <right>
        <color indexed="63"/>
      </right>
      <top style="hair"/>
      <bottom style="hair"/>
    </border>
    <border>
      <left style="double"/>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style="double"/>
      <top style="hair"/>
      <bottom style="medium"/>
    </border>
    <border>
      <left style="medium"/>
      <right>
        <color indexed="63"/>
      </right>
      <top style="double"/>
      <bottom>
        <color indexed="63"/>
      </bottom>
    </border>
    <border>
      <left style="medium"/>
      <right>
        <color indexed="63"/>
      </right>
      <top style="double"/>
      <bottom style="hair"/>
    </border>
    <border>
      <left>
        <color indexed="63"/>
      </left>
      <right style="thin"/>
      <top style="medium"/>
      <bottom>
        <color indexed="63"/>
      </bottom>
    </border>
    <border>
      <left style="medium"/>
      <right>
        <color indexed="63"/>
      </right>
      <top style="hair"/>
      <bottom style="double"/>
    </border>
    <border>
      <left>
        <color indexed="63"/>
      </left>
      <right style="double"/>
      <top style="hair"/>
      <bottom style="double"/>
    </border>
    <border>
      <left style="medium"/>
      <right style="hair"/>
      <top>
        <color indexed="63"/>
      </top>
      <bottom>
        <color indexed="63"/>
      </bottom>
    </border>
    <border>
      <left style="thin"/>
      <right style="medium"/>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medium"/>
      <bottom>
        <color indexed="63"/>
      </bottom>
    </border>
    <border>
      <left>
        <color indexed="63"/>
      </left>
      <right>
        <color indexed="63"/>
      </right>
      <top style="dotted"/>
      <bottom style="double"/>
    </border>
    <border>
      <left style="hair"/>
      <right>
        <color indexed="63"/>
      </right>
      <top style="double"/>
      <bottom style="hair"/>
    </border>
    <border>
      <left style="double"/>
      <right>
        <color indexed="63"/>
      </right>
      <top style="hair"/>
      <bottom>
        <color indexed="63"/>
      </bottom>
    </border>
    <border>
      <left style="hair"/>
      <right>
        <color indexed="63"/>
      </right>
      <top style="hair"/>
      <bottom style="double"/>
    </border>
    <border>
      <left style="double"/>
      <right>
        <color indexed="63"/>
      </right>
      <top>
        <color indexed="63"/>
      </top>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color indexed="63"/>
      </right>
      <top>
        <color indexed="63"/>
      </top>
      <bottom style="double"/>
    </border>
    <border>
      <left style="thin"/>
      <right>
        <color indexed="63"/>
      </right>
      <top style="thin"/>
      <bottom style="hair"/>
    </border>
    <border>
      <left>
        <color indexed="63"/>
      </left>
      <right style="thin"/>
      <top style="thin"/>
      <bottom style="hair"/>
    </border>
    <border>
      <left style="double"/>
      <right>
        <color indexed="63"/>
      </right>
      <top>
        <color indexed="63"/>
      </top>
      <bottom style="hair"/>
    </border>
    <border>
      <left style="double"/>
      <right>
        <color indexed="63"/>
      </right>
      <top style="hair"/>
      <bottom style="thin"/>
    </border>
    <border>
      <left>
        <color indexed="63"/>
      </left>
      <right style="double"/>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color indexed="63"/>
      </top>
      <bottom style="medium"/>
    </border>
    <border>
      <left style="hair"/>
      <right style="hair"/>
      <top>
        <color indexed="63"/>
      </top>
      <bottom style="thin"/>
    </border>
    <border>
      <left style="medium"/>
      <right>
        <color indexed="63"/>
      </right>
      <top style="dotted"/>
      <bottom style="dotted"/>
    </border>
    <border>
      <left style="medium"/>
      <right style="dotted"/>
      <top style="dotted"/>
      <bottom style="dotted"/>
    </border>
    <border>
      <left style="medium"/>
      <right style="dotted"/>
      <top style="dotted"/>
      <bottom>
        <color indexed="63"/>
      </bottom>
    </border>
    <border>
      <left style="medium"/>
      <right style="dotted"/>
      <top style="hair"/>
      <bottom style="dotted"/>
    </border>
    <border>
      <left style="medium"/>
      <right style="dotted"/>
      <top style="dotted"/>
      <bottom style="thin"/>
    </border>
    <border>
      <left style="medium"/>
      <right style="dotted"/>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2" borderId="0" applyNumberFormat="0" applyBorder="0" applyAlignment="0" applyProtection="0"/>
    <xf numFmtId="0" fontId="0" fillId="23" borderId="4" applyNumberFormat="0" applyFont="0" applyAlignment="0" applyProtection="0"/>
    <xf numFmtId="0" fontId="30" fillId="16"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cellStyleXfs>
  <cellXfs count="2218">
    <xf numFmtId="0" fontId="0" fillId="0" borderId="0" xfId="0" applyAlignment="1">
      <alignment/>
    </xf>
    <xf numFmtId="0" fontId="1" fillId="0" borderId="0" xfId="0" applyFont="1" applyAlignment="1">
      <alignment/>
    </xf>
    <xf numFmtId="0" fontId="1" fillId="0" borderId="0" xfId="0" applyFont="1" applyFill="1" applyBorder="1" applyAlignment="1">
      <alignment/>
    </xf>
    <xf numFmtId="10" fontId="1" fillId="0" borderId="0" xfId="0" applyNumberFormat="1" applyFont="1" applyAlignment="1">
      <alignment/>
    </xf>
    <xf numFmtId="0" fontId="1" fillId="0" borderId="0" xfId="0" applyFont="1" applyAlignment="1">
      <alignment wrapText="1"/>
    </xf>
    <xf numFmtId="0" fontId="8" fillId="0" borderId="0" xfId="0" applyFont="1" applyAlignment="1">
      <alignment/>
    </xf>
    <xf numFmtId="0" fontId="3" fillId="0" borderId="0" xfId="0" applyFont="1" applyBorder="1" applyAlignment="1" applyProtection="1">
      <alignment horizontal="center" vertical="center" wrapText="1"/>
      <protection locked="0"/>
    </xf>
    <xf numFmtId="0" fontId="2" fillId="0" borderId="0" xfId="0" applyFont="1" applyFill="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10" xfId="0" applyFont="1" applyBorder="1" applyAlignment="1">
      <alignment/>
    </xf>
    <xf numFmtId="0" fontId="1" fillId="0" borderId="11" xfId="0" applyFont="1" applyBorder="1" applyAlignment="1">
      <alignment/>
    </xf>
    <xf numFmtId="0" fontId="16" fillId="0" borderId="0" xfId="0" applyFont="1" applyFill="1" applyBorder="1" applyAlignment="1">
      <alignment horizontal="left" vertical="center" wrapText="1"/>
    </xf>
    <xf numFmtId="0" fontId="16" fillId="0" borderId="0" xfId="0" applyFont="1" applyFill="1" applyAlignment="1">
      <alignment horizontal="left" vertical="center"/>
    </xf>
    <xf numFmtId="0" fontId="16" fillId="0" borderId="0" xfId="0" applyFont="1" applyAlignment="1">
      <alignment horizontal="left" vertical="center"/>
    </xf>
    <xf numFmtId="0" fontId="2"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0" fillId="0" borderId="0" xfId="0" applyAlignment="1">
      <alignment horizontal="center" vertical="center" wrapText="1"/>
    </xf>
    <xf numFmtId="0" fontId="2" fillId="0" borderId="12" xfId="0" applyFont="1" applyFill="1" applyBorder="1" applyAlignment="1">
      <alignment horizontal="center"/>
    </xf>
    <xf numFmtId="0" fontId="2" fillId="0" borderId="0" xfId="0" applyFont="1" applyFill="1" applyAlignment="1">
      <alignment/>
    </xf>
    <xf numFmtId="0" fontId="2" fillId="0" borderId="0" xfId="0" applyFont="1" applyFill="1" applyAlignment="1">
      <alignment/>
    </xf>
    <xf numFmtId="0" fontId="0" fillId="0" borderId="0" xfId="0" applyFill="1" applyAlignment="1">
      <alignment/>
    </xf>
    <xf numFmtId="0" fontId="1" fillId="0" borderId="0" xfId="0" applyFont="1" applyFill="1" applyAlignment="1">
      <alignment/>
    </xf>
    <xf numFmtId="0" fontId="6" fillId="24" borderId="0" xfId="0" applyFont="1" applyFill="1" applyBorder="1" applyAlignment="1" applyProtection="1">
      <alignment horizontal="left" vertical="center" wrapText="1"/>
      <protection locked="0"/>
    </xf>
    <xf numFmtId="0" fontId="9" fillId="0" borderId="13"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10" fontId="2" fillId="22" borderId="16" xfId="0" applyNumberFormat="1" applyFont="1" applyFill="1" applyBorder="1" applyAlignment="1">
      <alignment horizontal="center" vertical="center"/>
    </xf>
    <xf numFmtId="10" fontId="2" fillId="22" borderId="17" xfId="0" applyNumberFormat="1" applyFont="1" applyFill="1" applyBorder="1" applyAlignment="1">
      <alignment horizontal="center" vertical="center"/>
    </xf>
    <xf numFmtId="10" fontId="2" fillId="22" borderId="18" xfId="0" applyNumberFormat="1" applyFont="1" applyFill="1" applyBorder="1" applyAlignment="1">
      <alignment horizontal="center" vertical="center"/>
    </xf>
    <xf numFmtId="10" fontId="2" fillId="25" borderId="19" xfId="0" applyNumberFormat="1" applyFont="1" applyFill="1" applyBorder="1" applyAlignment="1">
      <alignment horizontal="center" vertical="center"/>
    </xf>
    <xf numFmtId="10" fontId="2" fillId="25" borderId="20" xfId="0" applyNumberFormat="1" applyFont="1" applyFill="1" applyBorder="1" applyAlignment="1">
      <alignment horizontal="center" vertical="center"/>
    </xf>
    <xf numFmtId="2" fontId="2" fillId="22" borderId="16" xfId="0" applyNumberFormat="1" applyFont="1" applyFill="1" applyBorder="1" applyAlignment="1">
      <alignment horizontal="center" vertical="center"/>
    </xf>
    <xf numFmtId="2" fontId="2" fillId="22" borderId="21" xfId="0" applyNumberFormat="1" applyFont="1" applyFill="1" applyBorder="1" applyAlignment="1">
      <alignment horizontal="center" vertical="center"/>
    </xf>
    <xf numFmtId="10" fontId="2" fillId="25" borderId="22" xfId="0" applyNumberFormat="1" applyFont="1" applyFill="1" applyBorder="1" applyAlignment="1">
      <alignment horizontal="center" vertical="center"/>
    </xf>
    <xf numFmtId="2" fontId="4" fillId="0" borderId="16" xfId="0" applyNumberFormat="1" applyFont="1" applyFill="1" applyBorder="1" applyAlignment="1">
      <alignment horizontal="center" vertical="center"/>
    </xf>
    <xf numFmtId="10" fontId="2" fillId="25" borderId="23" xfId="0" applyNumberFormat="1" applyFont="1" applyFill="1" applyBorder="1" applyAlignment="1">
      <alignment horizontal="center" vertical="center"/>
    </xf>
    <xf numFmtId="10" fontId="4" fillId="0" borderId="16" xfId="0" applyNumberFormat="1" applyFont="1" applyFill="1" applyBorder="1" applyAlignment="1">
      <alignment horizontal="center" vertical="center"/>
    </xf>
    <xf numFmtId="10" fontId="4" fillId="0" borderId="24" xfId="0" applyNumberFormat="1" applyFont="1" applyFill="1" applyBorder="1" applyAlignment="1">
      <alignment horizontal="center" vertical="center"/>
    </xf>
    <xf numFmtId="10" fontId="4" fillId="0" borderId="25"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20" fillId="0" borderId="26" xfId="0" applyFont="1" applyFill="1" applyBorder="1" applyAlignment="1">
      <alignment horizontal="center" vertical="center"/>
    </xf>
    <xf numFmtId="10" fontId="20" fillId="4" borderId="24" xfId="0" applyNumberFormat="1" applyFont="1" applyFill="1" applyBorder="1" applyAlignment="1">
      <alignment horizontal="center" vertical="center"/>
    </xf>
    <xf numFmtId="10" fontId="20" fillId="4" borderId="25" xfId="0" applyNumberFormat="1" applyFont="1" applyFill="1" applyBorder="1" applyAlignment="1">
      <alignment horizontal="center" vertical="center"/>
    </xf>
    <xf numFmtId="0" fontId="4" fillId="0" borderId="27" xfId="0" applyFont="1" applyBorder="1" applyAlignment="1">
      <alignment horizontal="center" vertical="center"/>
    </xf>
    <xf numFmtId="10" fontId="2" fillId="25" borderId="28" xfId="0" applyNumberFormat="1" applyFont="1" applyFill="1" applyBorder="1" applyAlignment="1">
      <alignment horizontal="center" vertical="center"/>
    </xf>
    <xf numFmtId="2" fontId="1" fillId="0" borderId="16" xfId="0" applyNumberFormat="1" applyFont="1" applyFill="1" applyBorder="1" applyAlignment="1">
      <alignment horizontal="center" vertical="center"/>
    </xf>
    <xf numFmtId="2" fontId="1" fillId="0" borderId="17" xfId="0" applyNumberFormat="1" applyFont="1" applyFill="1" applyBorder="1" applyAlignment="1">
      <alignment horizontal="center" vertical="center"/>
    </xf>
    <xf numFmtId="10" fontId="20" fillId="4" borderId="16" xfId="0" applyNumberFormat="1" applyFont="1" applyFill="1" applyBorder="1" applyAlignment="1">
      <alignment horizontal="center" vertical="center"/>
    </xf>
    <xf numFmtId="0" fontId="3" fillId="0" borderId="1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1" fillId="0" borderId="22" xfId="0" applyFont="1" applyBorder="1" applyAlignment="1">
      <alignment/>
    </xf>
    <xf numFmtId="0" fontId="1" fillId="0" borderId="29" xfId="0" applyFont="1" applyBorder="1" applyAlignment="1">
      <alignment/>
    </xf>
    <xf numFmtId="2" fontId="1" fillId="0" borderId="18" xfId="0" applyNumberFormat="1" applyFont="1" applyFill="1" applyBorder="1" applyAlignment="1">
      <alignment horizontal="center" vertical="center"/>
    </xf>
    <xf numFmtId="0" fontId="20" fillId="4" borderId="18" xfId="0" applyFont="1" applyFill="1" applyBorder="1" applyAlignment="1">
      <alignment horizontal="center" vertical="center"/>
    </xf>
    <xf numFmtId="0" fontId="4" fillId="0" borderId="30" xfId="0" applyFont="1" applyFill="1" applyBorder="1" applyAlignment="1">
      <alignment horizontal="center" vertical="center"/>
    </xf>
    <xf numFmtId="10" fontId="2" fillId="25" borderId="31" xfId="0" applyNumberFormat="1" applyFont="1" applyFill="1" applyBorder="1" applyAlignment="1">
      <alignment horizontal="center" vertical="center"/>
    </xf>
    <xf numFmtId="0" fontId="1" fillId="0" borderId="14" xfId="0" applyFont="1" applyBorder="1" applyAlignment="1">
      <alignment/>
    </xf>
    <xf numFmtId="0" fontId="1" fillId="0" borderId="15" xfId="0" applyFont="1" applyBorder="1" applyAlignment="1">
      <alignment/>
    </xf>
    <xf numFmtId="0" fontId="2" fillId="22" borderId="32" xfId="0" applyFont="1" applyFill="1" applyBorder="1" applyAlignment="1">
      <alignment horizontal="center"/>
    </xf>
    <xf numFmtId="0" fontId="19" fillId="22" borderId="33" xfId="0" applyFont="1" applyFill="1" applyBorder="1" applyAlignment="1">
      <alignment horizontal="center"/>
    </xf>
    <xf numFmtId="2" fontId="20" fillId="4" borderId="16" xfId="0" applyNumberFormat="1" applyFont="1" applyFill="1" applyBorder="1" applyAlignment="1">
      <alignment horizontal="center" vertical="center"/>
    </xf>
    <xf numFmtId="0" fontId="6" fillId="24" borderId="34" xfId="0" applyFont="1" applyFill="1" applyBorder="1" applyAlignment="1" applyProtection="1">
      <alignment horizontal="left" vertical="center" wrapText="1"/>
      <protection locked="0"/>
    </xf>
    <xf numFmtId="0" fontId="1" fillId="0" borderId="35" xfId="0" applyFont="1" applyBorder="1" applyAlignment="1">
      <alignment/>
    </xf>
    <xf numFmtId="0" fontId="1" fillId="0" borderId="0" xfId="0" applyFont="1" applyBorder="1" applyAlignment="1">
      <alignment/>
    </xf>
    <xf numFmtId="0" fontId="1" fillId="0" borderId="13" xfId="0" applyFont="1" applyBorder="1" applyAlignment="1">
      <alignment/>
    </xf>
    <xf numFmtId="0" fontId="4" fillId="0" borderId="36" xfId="0" applyFont="1" applyBorder="1" applyAlignment="1">
      <alignment horizontal="center" vertical="center"/>
    </xf>
    <xf numFmtId="0" fontId="4" fillId="0" borderId="36" xfId="0" applyFont="1" applyBorder="1" applyAlignment="1">
      <alignment horizontal="center" vertical="center" wrapText="1"/>
    </xf>
    <xf numFmtId="0" fontId="5" fillId="26" borderId="3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7" fillId="0" borderId="41" xfId="0" applyFont="1" applyBorder="1" applyAlignment="1" applyProtection="1">
      <alignment horizontal="center" vertical="center" wrapText="1"/>
      <protection locked="0"/>
    </xf>
    <xf numFmtId="0" fontId="1" fillId="26" borderId="42" xfId="0" applyFont="1" applyFill="1" applyBorder="1" applyAlignment="1" applyProtection="1">
      <alignment horizontal="center" vertical="center" wrapText="1"/>
      <protection locked="0"/>
    </xf>
    <xf numFmtId="2" fontId="1" fillId="0" borderId="43" xfId="0" applyNumberFormat="1" applyFont="1" applyFill="1" applyBorder="1" applyAlignment="1" applyProtection="1">
      <alignment horizontal="center" vertical="center" wrapText="1"/>
      <protection locked="0"/>
    </xf>
    <xf numFmtId="0" fontId="1" fillId="26" borderId="44" xfId="0" applyFont="1" applyFill="1" applyBorder="1" applyAlignment="1" applyProtection="1">
      <alignment horizontal="center" vertical="center" wrapText="1"/>
      <protection locked="0"/>
    </xf>
    <xf numFmtId="0" fontId="2" fillId="26" borderId="42" xfId="0" applyFont="1" applyFill="1" applyBorder="1" applyAlignment="1" applyProtection="1">
      <alignment horizontal="center" vertical="center" wrapText="1"/>
      <protection locked="0"/>
    </xf>
    <xf numFmtId="10" fontId="4" fillId="22" borderId="45" xfId="0" applyNumberFormat="1" applyFont="1" applyFill="1" applyBorder="1" applyAlignment="1" applyProtection="1">
      <alignment horizontal="center" vertical="center" wrapText="1"/>
      <protection locked="0"/>
    </xf>
    <xf numFmtId="10" fontId="4" fillId="22" borderId="46" xfId="0" applyNumberFormat="1" applyFont="1" applyFill="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1" fillId="26" borderId="48" xfId="0" applyFont="1" applyFill="1" applyBorder="1" applyAlignment="1" applyProtection="1">
      <alignment horizontal="center" vertical="center" wrapText="1"/>
      <protection locked="0"/>
    </xf>
    <xf numFmtId="2" fontId="1" fillId="0" borderId="49" xfId="0" applyNumberFormat="1" applyFont="1" applyFill="1" applyBorder="1" applyAlignment="1" applyProtection="1">
      <alignment horizontal="center" vertical="center" wrapText="1"/>
      <protection locked="0"/>
    </xf>
    <xf numFmtId="0" fontId="1" fillId="26" borderId="50" xfId="0" applyFont="1" applyFill="1" applyBorder="1" applyAlignment="1" applyProtection="1">
      <alignment horizontal="center" vertical="center" wrapText="1"/>
      <protection locked="0"/>
    </xf>
    <xf numFmtId="0" fontId="2" fillId="26" borderId="48" xfId="0" applyFont="1" applyFill="1" applyBorder="1" applyAlignment="1" applyProtection="1">
      <alignment horizontal="center" vertical="center" wrapText="1"/>
      <protection locked="0"/>
    </xf>
    <xf numFmtId="10" fontId="4" fillId="22" borderId="51" xfId="0" applyNumberFormat="1" applyFont="1" applyFill="1" applyBorder="1" applyAlignment="1" applyProtection="1">
      <alignment horizontal="center" vertical="center" wrapText="1"/>
      <protection locked="0"/>
    </xf>
    <xf numFmtId="10" fontId="4" fillId="22" borderId="52" xfId="0" applyNumberFormat="1" applyFont="1" applyFill="1" applyBorder="1" applyAlignment="1" applyProtection="1">
      <alignment horizontal="center" vertical="center" wrapText="1"/>
      <protection locked="0"/>
    </xf>
    <xf numFmtId="10" fontId="4" fillId="22" borderId="53" xfId="0" applyNumberFormat="1" applyFont="1" applyFill="1" applyBorder="1" applyAlignment="1" applyProtection="1">
      <alignment horizontal="center" vertical="center" wrapText="1"/>
      <protection locked="0"/>
    </xf>
    <xf numFmtId="10" fontId="4" fillId="22" borderId="54" xfId="0" applyNumberFormat="1" applyFont="1" applyFill="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1" fillId="26" borderId="56" xfId="0" applyFont="1" applyFill="1" applyBorder="1" applyAlignment="1" applyProtection="1">
      <alignment horizontal="center" vertical="center" wrapText="1"/>
      <protection locked="0"/>
    </xf>
    <xf numFmtId="2" fontId="1" fillId="0" borderId="57" xfId="0" applyNumberFormat="1" applyFont="1" applyFill="1" applyBorder="1" applyAlignment="1" applyProtection="1">
      <alignment horizontal="center" vertical="center" wrapText="1"/>
      <protection locked="0"/>
    </xf>
    <xf numFmtId="0" fontId="1" fillId="26" borderId="58" xfId="0" applyFont="1" applyFill="1" applyBorder="1" applyAlignment="1" applyProtection="1">
      <alignment horizontal="center" vertical="center" wrapText="1"/>
      <protection locked="0"/>
    </xf>
    <xf numFmtId="0" fontId="2" fillId="26" borderId="56" xfId="0" applyFont="1" applyFill="1" applyBorder="1" applyAlignment="1" applyProtection="1">
      <alignment horizontal="center" vertical="center" wrapText="1"/>
      <protection locked="0"/>
    </xf>
    <xf numFmtId="164" fontId="7" fillId="0" borderId="41" xfId="0" applyNumberFormat="1"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1" fillId="26" borderId="60" xfId="0" applyFont="1" applyFill="1" applyBorder="1" applyAlignment="1" applyProtection="1">
      <alignment horizontal="center" vertical="center" wrapText="1"/>
      <protection locked="0"/>
    </xf>
    <xf numFmtId="2" fontId="1" fillId="0" borderId="61" xfId="0" applyNumberFormat="1" applyFont="1" applyFill="1" applyBorder="1" applyAlignment="1" applyProtection="1">
      <alignment horizontal="center" vertical="center" wrapText="1"/>
      <protection locked="0"/>
    </xf>
    <xf numFmtId="0" fontId="1" fillId="26" borderId="62" xfId="0" applyFont="1" applyFill="1" applyBorder="1" applyAlignment="1" applyProtection="1">
      <alignment horizontal="center" vertical="center" wrapText="1"/>
      <protection locked="0"/>
    </xf>
    <xf numFmtId="0" fontId="2" fillId="26" borderId="60" xfId="0" applyFont="1" applyFill="1" applyBorder="1" applyAlignment="1" applyProtection="1">
      <alignment horizontal="center" vertical="center" wrapText="1"/>
      <protection locked="0"/>
    </xf>
    <xf numFmtId="10" fontId="4" fillId="22" borderId="63" xfId="0" applyNumberFormat="1" applyFont="1" applyFill="1" applyBorder="1" applyAlignment="1" applyProtection="1">
      <alignment horizontal="center" vertical="center" wrapText="1"/>
      <protection locked="0"/>
    </xf>
    <xf numFmtId="10" fontId="4" fillId="22" borderId="64" xfId="0" applyNumberFormat="1" applyFont="1" applyFill="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6" fillId="24" borderId="65" xfId="0" applyFont="1" applyFill="1" applyBorder="1" applyAlignment="1" applyProtection="1">
      <alignment horizontal="left" vertical="center" wrapText="1"/>
      <protection locked="0"/>
    </xf>
    <xf numFmtId="10" fontId="2" fillId="25" borderId="66" xfId="0" applyNumberFormat="1" applyFont="1" applyFill="1" applyBorder="1" applyAlignment="1">
      <alignment horizontal="center" vertical="center"/>
    </xf>
    <xf numFmtId="164" fontId="7" fillId="26" borderId="41" xfId="0" applyNumberFormat="1" applyFont="1" applyFill="1" applyBorder="1" applyAlignment="1" applyProtection="1">
      <alignment horizontal="center" vertical="center" wrapText="1"/>
      <protection locked="0"/>
    </xf>
    <xf numFmtId="4" fontId="7" fillId="0" borderId="41" xfId="0" applyNumberFormat="1" applyFont="1" applyBorder="1" applyAlignment="1" applyProtection="1">
      <alignment horizontal="center" vertical="center" wrapText="1"/>
      <protection locked="0"/>
    </xf>
    <xf numFmtId="4" fontId="1" fillId="26" borderId="44" xfId="0" applyNumberFormat="1" applyFont="1" applyFill="1" applyBorder="1" applyAlignment="1" applyProtection="1">
      <alignment horizontal="center" vertical="center" wrapText="1"/>
      <protection locked="0"/>
    </xf>
    <xf numFmtId="164" fontId="7" fillId="0" borderId="47" xfId="0" applyNumberFormat="1" applyFont="1" applyBorder="1" applyAlignment="1" applyProtection="1">
      <alignment horizontal="center" vertical="center" wrapText="1"/>
      <protection locked="0"/>
    </xf>
    <xf numFmtId="164" fontId="1" fillId="26" borderId="50" xfId="0" applyNumberFormat="1" applyFont="1" applyFill="1" applyBorder="1" applyAlignment="1" applyProtection="1">
      <alignment horizontal="center" vertical="center" wrapText="1"/>
      <protection locked="0"/>
    </xf>
    <xf numFmtId="164" fontId="2" fillId="26" borderId="48" xfId="0" applyNumberFormat="1" applyFont="1" applyFill="1" applyBorder="1" applyAlignment="1" applyProtection="1">
      <alignment horizontal="center" vertical="center" wrapText="1"/>
      <protection locked="0"/>
    </xf>
    <xf numFmtId="0" fontId="7" fillId="26" borderId="47" xfId="0" applyFont="1" applyFill="1" applyBorder="1" applyAlignment="1" applyProtection="1">
      <alignment horizontal="center" vertical="center" wrapText="1"/>
      <protection locked="0"/>
    </xf>
    <xf numFmtId="2" fontId="4" fillId="0" borderId="24" xfId="0" applyNumberFormat="1" applyFont="1" applyFill="1" applyBorder="1" applyAlignment="1">
      <alignment horizontal="center" vertical="center"/>
    </xf>
    <xf numFmtId="4" fontId="2" fillId="26" borderId="42" xfId="0" applyNumberFormat="1" applyFont="1" applyFill="1" applyBorder="1" applyAlignment="1" applyProtection="1">
      <alignment horizontal="center" vertical="center" wrapText="1"/>
      <protection locked="0"/>
    </xf>
    <xf numFmtId="0" fontId="6" fillId="26" borderId="47" xfId="0" applyFont="1" applyFill="1" applyBorder="1" applyAlignment="1" applyProtection="1">
      <alignment horizontal="center" vertical="center" wrapText="1"/>
      <protection locked="0"/>
    </xf>
    <xf numFmtId="4" fontId="7" fillId="0" borderId="47" xfId="0" applyNumberFormat="1" applyFont="1" applyBorder="1" applyAlignment="1" applyProtection="1">
      <alignment horizontal="center" vertical="center" wrapText="1"/>
      <protection locked="0"/>
    </xf>
    <xf numFmtId="4" fontId="7" fillId="26" borderId="41" xfId="0" applyNumberFormat="1" applyFont="1" applyFill="1" applyBorder="1" applyAlignment="1" applyProtection="1">
      <alignment horizontal="center" vertical="center" wrapText="1"/>
      <protection locked="0"/>
    </xf>
    <xf numFmtId="4" fontId="1" fillId="26" borderId="50" xfId="0" applyNumberFormat="1" applyFont="1" applyFill="1" applyBorder="1" applyAlignment="1" applyProtection="1">
      <alignment horizontal="center" vertical="center" wrapText="1"/>
      <protection locked="0"/>
    </xf>
    <xf numFmtId="4" fontId="2" fillId="26" borderId="48" xfId="0" applyNumberFormat="1" applyFont="1" applyFill="1" applyBorder="1" applyAlignment="1" applyProtection="1">
      <alignment horizontal="center" vertical="center" wrapText="1"/>
      <protection locked="0"/>
    </xf>
    <xf numFmtId="4" fontId="6" fillId="26" borderId="41" xfId="0" applyNumberFormat="1" applyFont="1" applyFill="1" applyBorder="1" applyAlignment="1" applyProtection="1">
      <alignment horizontal="center" vertical="center" wrapText="1"/>
      <protection locked="0"/>
    </xf>
    <xf numFmtId="10" fontId="20" fillId="4" borderId="67"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2" fontId="20" fillId="4" borderId="17" xfId="0" applyNumberFormat="1" applyFont="1" applyFill="1" applyBorder="1" applyAlignment="1">
      <alignment horizontal="center" vertical="center"/>
    </xf>
    <xf numFmtId="10" fontId="2" fillId="25" borderId="68" xfId="0" applyNumberFormat="1" applyFont="1" applyFill="1" applyBorder="1" applyAlignment="1">
      <alignment horizontal="center" vertical="center"/>
    </xf>
    <xf numFmtId="2" fontId="1" fillId="0" borderId="26" xfId="0" applyNumberFormat="1" applyFont="1" applyFill="1" applyBorder="1" applyAlignment="1">
      <alignment horizontal="center" vertical="center"/>
    </xf>
    <xf numFmtId="0" fontId="20" fillId="0" borderId="69" xfId="0"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70" xfId="0" applyNumberFormat="1" applyFont="1" applyFill="1" applyBorder="1" applyAlignment="1">
      <alignment horizontal="center" vertical="center"/>
    </xf>
    <xf numFmtId="4" fontId="2" fillId="0" borderId="71" xfId="0" applyNumberFormat="1" applyFont="1" applyFill="1" applyBorder="1" applyAlignment="1">
      <alignment horizontal="center" vertical="center"/>
    </xf>
    <xf numFmtId="4" fontId="2" fillId="0" borderId="72" xfId="0" applyNumberFormat="1" applyFont="1" applyFill="1" applyBorder="1" applyAlignment="1">
      <alignment horizontal="center" vertical="center"/>
    </xf>
    <xf numFmtId="10" fontId="1" fillId="0" borderId="26" xfId="0" applyNumberFormat="1" applyFont="1" applyFill="1" applyBorder="1" applyAlignment="1">
      <alignment horizontal="center" vertical="center"/>
    </xf>
    <xf numFmtId="0" fontId="2" fillId="0" borderId="72" xfId="0" applyNumberFormat="1" applyFont="1" applyFill="1" applyBorder="1" applyAlignment="1">
      <alignment horizontal="center" vertical="center"/>
    </xf>
    <xf numFmtId="0" fontId="0" fillId="0" borderId="73" xfId="0" applyBorder="1" applyAlignment="1">
      <alignment wrapText="1"/>
    </xf>
    <xf numFmtId="0" fontId="0" fillId="0" borderId="74" xfId="0" applyBorder="1" applyAlignment="1">
      <alignment wrapText="1"/>
    </xf>
    <xf numFmtId="0" fontId="17" fillId="0" borderId="0" xfId="0" applyFont="1" applyAlignment="1">
      <alignment/>
    </xf>
    <xf numFmtId="164" fontId="4" fillId="0" borderId="16" xfId="0" applyNumberFormat="1" applyFont="1" applyFill="1" applyBorder="1" applyAlignment="1">
      <alignment horizontal="center" vertical="center"/>
    </xf>
    <xf numFmtId="0" fontId="4" fillId="0" borderId="25" xfId="0" applyFont="1" applyFill="1" applyBorder="1" applyAlignment="1">
      <alignment horizontal="center" vertical="center"/>
    </xf>
    <xf numFmtId="10" fontId="4" fillId="0" borderId="17" xfId="0" applyNumberFormat="1" applyFont="1" applyFill="1" applyBorder="1" applyAlignment="1">
      <alignment horizontal="center" vertical="center"/>
    </xf>
    <xf numFmtId="10" fontId="20" fillId="4" borderId="17" xfId="0" applyNumberFormat="1" applyFont="1" applyFill="1" applyBorder="1" applyAlignment="1">
      <alignment horizontal="center" vertical="center"/>
    </xf>
    <xf numFmtId="10" fontId="2" fillId="22" borderId="24" xfId="0" applyNumberFormat="1" applyFont="1" applyFill="1" applyBorder="1" applyAlignment="1">
      <alignment horizontal="center" vertical="center"/>
    </xf>
    <xf numFmtId="2" fontId="2" fillId="22" borderId="24" xfId="0" applyNumberFormat="1" applyFont="1" applyFill="1" applyBorder="1" applyAlignment="1">
      <alignment horizontal="center" vertical="center"/>
    </xf>
    <xf numFmtId="164" fontId="6" fillId="26" borderId="41" xfId="0" applyNumberFormat="1" applyFont="1" applyFill="1" applyBorder="1" applyAlignment="1" applyProtection="1">
      <alignment horizontal="center" vertical="center" wrapText="1"/>
      <protection locked="0"/>
    </xf>
    <xf numFmtId="2" fontId="2" fillId="22" borderId="17" xfId="0" applyNumberFormat="1" applyFont="1" applyFill="1" applyBorder="1" applyAlignment="1">
      <alignment horizontal="center" vertical="center"/>
    </xf>
    <xf numFmtId="2" fontId="20" fillId="4" borderId="24" xfId="0" applyNumberFormat="1" applyFont="1" applyFill="1" applyBorder="1" applyAlignment="1">
      <alignment horizontal="center" vertical="center"/>
    </xf>
    <xf numFmtId="2" fontId="7" fillId="0" borderId="47" xfId="0" applyNumberFormat="1" applyFont="1" applyBorder="1" applyAlignment="1" applyProtection="1">
      <alignment horizontal="center" vertical="center" wrapText="1"/>
      <protection locked="0"/>
    </xf>
    <xf numFmtId="2" fontId="1" fillId="26" borderId="50" xfId="0" applyNumberFormat="1" applyFont="1" applyFill="1" applyBorder="1" applyAlignment="1" applyProtection="1">
      <alignment horizontal="center" vertical="center" wrapText="1"/>
      <protection locked="0"/>
    </xf>
    <xf numFmtId="2" fontId="2" fillId="26" borderId="48" xfId="0" applyNumberFormat="1" applyFont="1" applyFill="1" applyBorder="1" applyAlignment="1" applyProtection="1">
      <alignment horizontal="center" vertical="center" wrapText="1"/>
      <protection locked="0"/>
    </xf>
    <xf numFmtId="2" fontId="7" fillId="26" borderId="47" xfId="0" applyNumberFormat="1" applyFont="1" applyFill="1" applyBorder="1" applyAlignment="1" applyProtection="1">
      <alignment horizontal="center" vertical="center" wrapText="1"/>
      <protection locked="0"/>
    </xf>
    <xf numFmtId="2" fontId="6" fillId="26" borderId="47" xfId="0" applyNumberFormat="1" applyFont="1" applyFill="1" applyBorder="1" applyAlignment="1" applyProtection="1">
      <alignment horizontal="center" vertical="center" wrapText="1"/>
      <protection locked="0"/>
    </xf>
    <xf numFmtId="0" fontId="2" fillId="0" borderId="75" xfId="0" applyFont="1" applyBorder="1" applyAlignment="1">
      <alignment horizontal="center"/>
    </xf>
    <xf numFmtId="0" fontId="19" fillId="0" borderId="76" xfId="0" applyFont="1" applyBorder="1" applyAlignment="1">
      <alignment horizontal="center"/>
    </xf>
    <xf numFmtId="0" fontId="4" fillId="0" borderId="0" xfId="0" applyFont="1" applyAlignment="1">
      <alignment/>
    </xf>
    <xf numFmtId="0" fontId="21" fillId="0" borderId="0" xfId="0" applyFont="1" applyAlignment="1">
      <alignment/>
    </xf>
    <xf numFmtId="0" fontId="2" fillId="4" borderId="77" xfId="0" applyFont="1" applyFill="1" applyBorder="1" applyAlignment="1">
      <alignment vertical="center"/>
    </xf>
    <xf numFmtId="0" fontId="2" fillId="4" borderId="78" xfId="0" applyFont="1" applyFill="1" applyBorder="1" applyAlignment="1">
      <alignment vertical="center"/>
    </xf>
    <xf numFmtId="1" fontId="2" fillId="4" borderId="79" xfId="0" applyNumberFormat="1" applyFont="1" applyFill="1" applyBorder="1" applyAlignment="1" applyProtection="1">
      <alignment vertical="center" wrapText="1"/>
      <protection locked="0"/>
    </xf>
    <xf numFmtId="1" fontId="2" fillId="4" borderId="80" xfId="0" applyNumberFormat="1" applyFont="1" applyFill="1" applyBorder="1" applyAlignment="1" applyProtection="1">
      <alignment vertical="center" wrapText="1"/>
      <protection locked="0"/>
    </xf>
    <xf numFmtId="0" fontId="2" fillId="4" borderId="79" xfId="0" applyFont="1" applyFill="1" applyBorder="1" applyAlignment="1">
      <alignment vertical="center"/>
    </xf>
    <xf numFmtId="1" fontId="2" fillId="4" borderId="78" xfId="0" applyNumberFormat="1" applyFont="1" applyFill="1" applyBorder="1" applyAlignment="1" applyProtection="1">
      <alignment vertical="center" wrapText="1"/>
      <protection locked="0"/>
    </xf>
    <xf numFmtId="0" fontId="2" fillId="4" borderId="81" xfId="0" applyFont="1" applyFill="1" applyBorder="1" applyAlignment="1" applyProtection="1">
      <alignment vertical="center" wrapText="1"/>
      <protection locked="0"/>
    </xf>
    <xf numFmtId="0" fontId="2" fillId="4" borderId="75" xfId="0" applyFont="1" applyFill="1" applyBorder="1" applyAlignment="1" applyProtection="1">
      <alignment vertical="center" wrapText="1"/>
      <protection locked="0"/>
    </xf>
    <xf numFmtId="0" fontId="1" fillId="0" borderId="82" xfId="0" applyFont="1" applyFill="1" applyBorder="1" applyAlignment="1">
      <alignment/>
    </xf>
    <xf numFmtId="0" fontId="1" fillId="0" borderId="34" xfId="0" applyFont="1" applyFill="1" applyBorder="1" applyAlignment="1">
      <alignment/>
    </xf>
    <xf numFmtId="0" fontId="1" fillId="0" borderId="83" xfId="0" applyFont="1" applyFill="1" applyBorder="1" applyAlignment="1">
      <alignment/>
    </xf>
    <xf numFmtId="0" fontId="1" fillId="0" borderId="0" xfId="0" applyFont="1" applyAlignment="1">
      <alignment horizontal="left"/>
    </xf>
    <xf numFmtId="4" fontId="4" fillId="22" borderId="47" xfId="0" applyNumberFormat="1" applyFont="1" applyFill="1" applyBorder="1" applyAlignment="1" applyProtection="1">
      <alignment vertical="center"/>
      <protection locked="0"/>
    </xf>
    <xf numFmtId="4" fontId="4" fillId="22" borderId="52" xfId="0" applyNumberFormat="1" applyFont="1" applyFill="1" applyBorder="1" applyAlignment="1" applyProtection="1">
      <alignment vertical="center"/>
      <protection locked="0"/>
    </xf>
    <xf numFmtId="0" fontId="2" fillId="0" borderId="0" xfId="0" applyFont="1" applyAlignment="1">
      <alignment/>
    </xf>
    <xf numFmtId="164" fontId="20" fillId="4" borderId="16" xfId="0" applyNumberFormat="1" applyFont="1" applyFill="1" applyBorder="1" applyAlignment="1">
      <alignment horizontal="center" vertical="center"/>
    </xf>
    <xf numFmtId="3" fontId="2" fillId="26" borderId="42" xfId="0" applyNumberFormat="1" applyFont="1" applyFill="1" applyBorder="1" applyAlignment="1" applyProtection="1">
      <alignment horizontal="center" vertical="center" wrapText="1"/>
      <protection locked="0"/>
    </xf>
    <xf numFmtId="3" fontId="1" fillId="0" borderId="0" xfId="0" applyNumberFormat="1" applyFont="1" applyAlignment="1">
      <alignment/>
    </xf>
    <xf numFmtId="10" fontId="2" fillId="22" borderId="84" xfId="0" applyNumberFormat="1" applyFont="1" applyFill="1" applyBorder="1" applyAlignment="1">
      <alignment horizontal="center" vertical="center"/>
    </xf>
    <xf numFmtId="2" fontId="1" fillId="0" borderId="85" xfId="0" applyNumberFormat="1" applyFont="1" applyFill="1" applyBorder="1" applyAlignment="1" applyProtection="1">
      <alignment horizontal="center" vertical="center" wrapText="1"/>
      <protection locked="0"/>
    </xf>
    <xf numFmtId="10" fontId="4" fillId="22" borderId="86" xfId="0" applyNumberFormat="1" applyFont="1" applyFill="1" applyBorder="1" applyAlignment="1" applyProtection="1">
      <alignment horizontal="center" vertical="center" wrapText="1"/>
      <protection locked="0"/>
    </xf>
    <xf numFmtId="10" fontId="4" fillId="22" borderId="87" xfId="0" applyNumberFormat="1" applyFont="1" applyFill="1" applyBorder="1" applyAlignment="1" applyProtection="1">
      <alignment horizontal="center" vertical="center" wrapText="1"/>
      <protection locked="0"/>
    </xf>
    <xf numFmtId="10" fontId="4" fillId="22" borderId="88" xfId="0" applyNumberFormat="1" applyFont="1" applyFill="1" applyBorder="1" applyAlignment="1" applyProtection="1">
      <alignment horizontal="center" vertical="center" wrapText="1"/>
      <protection locked="0"/>
    </xf>
    <xf numFmtId="10" fontId="7" fillId="0" borderId="47" xfId="0" applyNumberFormat="1" applyFont="1" applyBorder="1" applyAlignment="1" applyProtection="1">
      <alignment horizontal="center" vertical="center" wrapText="1"/>
      <protection locked="0"/>
    </xf>
    <xf numFmtId="2" fontId="1" fillId="0" borderId="89" xfId="0" applyNumberFormat="1" applyFont="1" applyFill="1" applyBorder="1" applyAlignment="1" applyProtection="1">
      <alignment horizontal="center" vertical="center" wrapText="1"/>
      <protection locked="0"/>
    </xf>
    <xf numFmtId="10" fontId="4" fillId="22" borderId="90" xfId="0" applyNumberFormat="1" applyFont="1" applyFill="1" applyBorder="1" applyAlignment="1" applyProtection="1">
      <alignment horizontal="center" vertical="center" wrapText="1"/>
      <protection locked="0"/>
    </xf>
    <xf numFmtId="164" fontId="2" fillId="22" borderId="25" xfId="0" applyNumberFormat="1" applyFont="1" applyFill="1" applyBorder="1" applyAlignment="1">
      <alignment horizontal="center" vertical="center"/>
    </xf>
    <xf numFmtId="164" fontId="1" fillId="0" borderId="49" xfId="0" applyNumberFormat="1" applyFont="1" applyFill="1" applyBorder="1" applyAlignment="1" applyProtection="1">
      <alignment horizontal="center" vertical="center" wrapText="1"/>
      <protection locked="0"/>
    </xf>
    <xf numFmtId="164" fontId="4" fillId="0" borderId="17" xfId="0" applyNumberFormat="1" applyFont="1" applyFill="1" applyBorder="1" applyAlignment="1">
      <alignment horizontal="center" vertical="center"/>
    </xf>
    <xf numFmtId="164" fontId="2" fillId="22" borderId="17" xfId="0" applyNumberFormat="1" applyFont="1" applyFill="1" applyBorder="1" applyAlignment="1">
      <alignment horizontal="center" vertical="center"/>
    </xf>
    <xf numFmtId="164" fontId="20" fillId="4" borderId="91" xfId="0" applyNumberFormat="1" applyFont="1" applyFill="1" applyBorder="1" applyAlignment="1">
      <alignment horizontal="center" vertical="center"/>
    </xf>
    <xf numFmtId="164" fontId="4" fillId="0" borderId="25" xfId="0" applyNumberFormat="1" applyFont="1" applyFill="1" applyBorder="1" applyAlignment="1">
      <alignment horizontal="center" vertical="center"/>
    </xf>
    <xf numFmtId="10" fontId="20" fillId="4" borderId="91" xfId="0" applyNumberFormat="1" applyFont="1" applyFill="1" applyBorder="1" applyAlignment="1">
      <alignment horizontal="center" vertical="center"/>
    </xf>
    <xf numFmtId="2" fontId="1" fillId="0" borderId="10" xfId="0" applyNumberFormat="1" applyFont="1" applyFill="1" applyBorder="1" applyAlignment="1" applyProtection="1">
      <alignment horizontal="center" vertical="center" wrapText="1"/>
      <protection locked="0"/>
    </xf>
    <xf numFmtId="0" fontId="7" fillId="26" borderId="41" xfId="0" applyFont="1" applyFill="1" applyBorder="1" applyAlignment="1" applyProtection="1">
      <alignment horizontal="center" vertical="center" wrapText="1"/>
      <protection locked="0"/>
    </xf>
    <xf numFmtId="2" fontId="4" fillId="0" borderId="21" xfId="0" applyNumberFormat="1" applyFont="1" applyFill="1" applyBorder="1" applyAlignment="1">
      <alignment horizontal="center" vertical="center"/>
    </xf>
    <xf numFmtId="10" fontId="1" fillId="26" borderId="50" xfId="0" applyNumberFormat="1" applyFont="1" applyFill="1" applyBorder="1" applyAlignment="1" applyProtection="1">
      <alignment horizontal="center" vertical="center" wrapText="1"/>
      <protection locked="0"/>
    </xf>
    <xf numFmtId="10" fontId="2" fillId="26" borderId="48" xfId="0" applyNumberFormat="1" applyFont="1" applyFill="1" applyBorder="1" applyAlignment="1" applyProtection="1">
      <alignment horizontal="center" vertical="center" wrapText="1"/>
      <protection locked="0"/>
    </xf>
    <xf numFmtId="164" fontId="4" fillId="0" borderId="24" xfId="0" applyNumberFormat="1" applyFont="1" applyFill="1" applyBorder="1" applyAlignment="1">
      <alignment horizontal="center" vertical="center"/>
    </xf>
    <xf numFmtId="10" fontId="20" fillId="4" borderId="92" xfId="0" applyNumberFormat="1" applyFont="1" applyFill="1" applyBorder="1" applyAlignment="1">
      <alignment horizontal="center" vertical="center"/>
    </xf>
    <xf numFmtId="164" fontId="20" fillId="4" borderId="24" xfId="0" applyNumberFormat="1" applyFont="1" applyFill="1" applyBorder="1" applyAlignment="1">
      <alignment horizontal="center" vertical="center"/>
    </xf>
    <xf numFmtId="10" fontId="7" fillId="0" borderId="41" xfId="0" applyNumberFormat="1" applyFont="1" applyBorder="1" applyAlignment="1" applyProtection="1">
      <alignment horizontal="center" vertical="center" wrapText="1"/>
      <protection locked="0"/>
    </xf>
    <xf numFmtId="10" fontId="1" fillId="26" borderId="44" xfId="0" applyNumberFormat="1" applyFont="1" applyFill="1" applyBorder="1" applyAlignment="1" applyProtection="1">
      <alignment horizontal="center" vertical="center" wrapText="1"/>
      <protection locked="0"/>
    </xf>
    <xf numFmtId="10" fontId="2" fillId="26" borderId="42" xfId="0" applyNumberFormat="1" applyFont="1" applyFill="1" applyBorder="1" applyAlignment="1" applyProtection="1">
      <alignment horizontal="center" vertical="center" wrapText="1"/>
      <protection locked="0"/>
    </xf>
    <xf numFmtId="2" fontId="20" fillId="4" borderId="93" xfId="0" applyNumberFormat="1" applyFont="1" applyFill="1" applyBorder="1" applyAlignment="1">
      <alignment horizontal="center" vertical="center"/>
    </xf>
    <xf numFmtId="164" fontId="1" fillId="26" borderId="48" xfId="0" applyNumberFormat="1" applyFont="1" applyFill="1" applyBorder="1" applyAlignment="1" applyProtection="1">
      <alignment horizontal="center" vertical="center" wrapText="1"/>
      <protection locked="0"/>
    </xf>
    <xf numFmtId="2" fontId="7" fillId="26" borderId="50" xfId="0" applyNumberFormat="1" applyFont="1" applyFill="1" applyBorder="1" applyAlignment="1" applyProtection="1">
      <alignment horizontal="center" vertical="center" wrapText="1"/>
      <protection locked="0"/>
    </xf>
    <xf numFmtId="2" fontId="1" fillId="0" borderId="24" xfId="0" applyNumberFormat="1" applyFont="1" applyFill="1" applyBorder="1" applyAlignment="1">
      <alignment horizontal="center" vertical="center"/>
    </xf>
    <xf numFmtId="10" fontId="1" fillId="0" borderId="49" xfId="0" applyNumberFormat="1" applyFont="1" applyFill="1" applyBorder="1" applyAlignment="1" applyProtection="1">
      <alignment horizontal="center" vertical="center" wrapText="1"/>
      <protection locked="0"/>
    </xf>
    <xf numFmtId="3" fontId="7" fillId="0" borderId="47" xfId="0" applyNumberFormat="1" applyFont="1" applyBorder="1" applyAlignment="1" applyProtection="1">
      <alignment horizontal="center" vertical="center" wrapText="1"/>
      <protection locked="0"/>
    </xf>
    <xf numFmtId="0" fontId="6" fillId="24" borderId="34" xfId="0" applyFont="1" applyFill="1" applyBorder="1" applyAlignment="1" applyProtection="1">
      <alignment horizontal="center" vertical="center" wrapText="1"/>
      <protection locked="0"/>
    </xf>
    <xf numFmtId="3" fontId="7" fillId="0" borderId="41" xfId="0" applyNumberFormat="1" applyFont="1" applyFill="1" applyBorder="1" applyAlignment="1">
      <alignment horizontal="center"/>
    </xf>
    <xf numFmtId="3" fontId="6" fillId="26" borderId="47" xfId="0" applyNumberFormat="1" applyFont="1" applyFill="1" applyBorder="1" applyAlignment="1" applyProtection="1">
      <alignment horizontal="center" vertical="center" wrapText="1"/>
      <protection locked="0"/>
    </xf>
    <xf numFmtId="3" fontId="2" fillId="26" borderId="48" xfId="0" applyNumberFormat="1" applyFont="1" applyFill="1" applyBorder="1" applyAlignment="1" applyProtection="1">
      <alignment horizontal="center" vertical="center" wrapText="1"/>
      <protection locked="0"/>
    </xf>
    <xf numFmtId="4" fontId="7" fillId="0" borderId="36" xfId="0" applyNumberFormat="1" applyFont="1" applyBorder="1" applyAlignment="1" applyProtection="1">
      <alignment horizontal="center" vertical="center" wrapText="1"/>
      <protection locked="0"/>
    </xf>
    <xf numFmtId="0" fontId="1" fillId="26" borderId="49" xfId="0" applyFont="1" applyFill="1" applyBorder="1" applyAlignment="1">
      <alignment horizontal="center"/>
    </xf>
    <xf numFmtId="0" fontId="1" fillId="26" borderId="34" xfId="0" applyFont="1" applyFill="1" applyBorder="1" applyAlignment="1">
      <alignment/>
    </xf>
    <xf numFmtId="0" fontId="1" fillId="0" borderId="49" xfId="0" applyFont="1" applyBorder="1" applyAlignment="1">
      <alignment horizontal="center"/>
    </xf>
    <xf numFmtId="0" fontId="1" fillId="0" borderId="61" xfId="0" applyFont="1" applyBorder="1" applyAlignment="1">
      <alignment horizontal="center"/>
    </xf>
    <xf numFmtId="0" fontId="6" fillId="24" borderId="94" xfId="0" applyFont="1" applyFill="1" applyBorder="1" applyAlignment="1" applyProtection="1">
      <alignment horizontal="left" vertical="center" wrapText="1"/>
      <protection locked="0"/>
    </xf>
    <xf numFmtId="0" fontId="6" fillId="24" borderId="95" xfId="0" applyFont="1" applyFill="1" applyBorder="1" applyAlignment="1" applyProtection="1">
      <alignment horizontal="left" vertical="center" wrapText="1"/>
      <protection locked="0"/>
    </xf>
    <xf numFmtId="10" fontId="4" fillId="22" borderId="96" xfId="0" applyNumberFormat="1" applyFont="1" applyFill="1" applyBorder="1" applyAlignment="1" applyProtection="1">
      <alignment horizontal="center" vertical="center" wrapText="1"/>
      <protection locked="0"/>
    </xf>
    <xf numFmtId="0" fontId="4" fillId="22" borderId="96" xfId="0" applyNumberFormat="1" applyFont="1" applyFill="1" applyBorder="1" applyAlignment="1" applyProtection="1">
      <alignment horizontal="center" vertical="center" wrapText="1"/>
      <protection locked="0"/>
    </xf>
    <xf numFmtId="0" fontId="4" fillId="22" borderId="86" xfId="0" applyNumberFormat="1" applyFont="1" applyFill="1" applyBorder="1" applyAlignment="1" applyProtection="1">
      <alignment horizontal="center" vertical="center" wrapText="1"/>
      <protection locked="0"/>
    </xf>
    <xf numFmtId="164" fontId="7" fillId="26" borderId="44" xfId="0" applyNumberFormat="1" applyFont="1" applyFill="1" applyBorder="1" applyAlignment="1" applyProtection="1">
      <alignment horizontal="center" vertical="center" wrapText="1"/>
      <protection locked="0"/>
    </xf>
    <xf numFmtId="164" fontId="6" fillId="26" borderId="42" xfId="0" applyNumberFormat="1" applyFont="1" applyFill="1" applyBorder="1" applyAlignment="1" applyProtection="1">
      <alignment horizontal="center" vertical="center" wrapText="1"/>
      <protection locked="0"/>
    </xf>
    <xf numFmtId="164" fontId="4" fillId="0" borderId="84" xfId="0" applyNumberFormat="1" applyFont="1" applyFill="1" applyBorder="1" applyAlignment="1">
      <alignment horizontal="center" vertical="center"/>
    </xf>
    <xf numFmtId="164" fontId="2" fillId="22" borderId="84" xfId="0" applyNumberFormat="1" applyFont="1" applyFill="1" applyBorder="1" applyAlignment="1">
      <alignment horizontal="center" vertical="center"/>
    </xf>
    <xf numFmtId="0" fontId="6" fillId="24" borderId="82" xfId="0" applyFont="1" applyFill="1" applyBorder="1" applyAlignment="1" applyProtection="1">
      <alignment horizontal="left" vertical="center" wrapText="1"/>
      <protection locked="0"/>
    </xf>
    <xf numFmtId="0" fontId="6" fillId="24" borderId="97" xfId="0" applyFont="1" applyFill="1" applyBorder="1" applyAlignment="1" applyProtection="1">
      <alignment horizontal="left" vertical="center" wrapText="1"/>
      <protection locked="0"/>
    </xf>
    <xf numFmtId="2" fontId="20" fillId="4" borderId="98"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6" fillId="0" borderId="4" xfId="0" applyFont="1" applyFill="1" applyBorder="1" applyAlignment="1">
      <alignment horizontal="center"/>
    </xf>
    <xf numFmtId="0" fontId="4" fillId="0" borderId="4" xfId="0" applyFont="1" applyFill="1" applyBorder="1" applyAlignment="1">
      <alignment horizontal="left" vertical="center"/>
    </xf>
    <xf numFmtId="0" fontId="4" fillId="0" borderId="4" xfId="0" applyFont="1" applyFill="1" applyBorder="1" applyAlignment="1">
      <alignment horizontal="left" vertical="center" wrapText="1"/>
    </xf>
    <xf numFmtId="0" fontId="7" fillId="0" borderId="4" xfId="0" applyFont="1" applyFill="1" applyBorder="1" applyAlignment="1">
      <alignment vertical="center" wrapText="1"/>
    </xf>
    <xf numFmtId="0" fontId="7" fillId="0" borderId="4" xfId="0" applyFont="1" applyFill="1" applyBorder="1" applyAlignment="1">
      <alignment vertical="center"/>
    </xf>
    <xf numFmtId="10" fontId="4" fillId="22" borderId="99" xfId="0" applyNumberFormat="1" applyFont="1" applyFill="1" applyBorder="1" applyAlignment="1" applyProtection="1">
      <alignment horizontal="center" vertical="center" wrapText="1"/>
      <protection locked="0"/>
    </xf>
    <xf numFmtId="10" fontId="4" fillId="22" borderId="100" xfId="0" applyNumberFormat="1" applyFont="1" applyFill="1" applyBorder="1" applyAlignment="1" applyProtection="1">
      <alignment horizontal="center" vertical="center" wrapText="1"/>
      <protection locked="0"/>
    </xf>
    <xf numFmtId="1" fontId="1" fillId="0" borderId="101" xfId="0" applyNumberFormat="1" applyFont="1" applyFill="1" applyBorder="1" applyAlignment="1" applyProtection="1">
      <alignment horizontal="center" vertical="center" wrapText="1"/>
      <protection locked="0"/>
    </xf>
    <xf numFmtId="1" fontId="1" fillId="0" borderId="102" xfId="0" applyNumberFormat="1" applyFont="1" applyFill="1" applyBorder="1" applyAlignment="1" applyProtection="1">
      <alignment horizontal="center" vertical="center" wrapText="1"/>
      <protection locked="0"/>
    </xf>
    <xf numFmtId="4" fontId="7" fillId="26" borderId="38" xfId="0" applyNumberFormat="1" applyFont="1" applyFill="1" applyBorder="1" applyAlignment="1" applyProtection="1">
      <alignment horizontal="center" vertical="center" wrapText="1"/>
      <protection locked="0"/>
    </xf>
    <xf numFmtId="4" fontId="7" fillId="26" borderId="37" xfId="0" applyNumberFormat="1" applyFont="1" applyFill="1" applyBorder="1" applyAlignment="1" applyProtection="1">
      <alignment horizontal="center" vertical="center" wrapText="1"/>
      <protection locked="0"/>
    </xf>
    <xf numFmtId="2" fontId="6" fillId="26" borderId="48" xfId="0" applyNumberFormat="1" applyFont="1" applyFill="1" applyBorder="1" applyAlignment="1" applyProtection="1">
      <alignment horizontal="center" vertical="center" wrapText="1"/>
      <protection locked="0"/>
    </xf>
    <xf numFmtId="10" fontId="4" fillId="22" borderId="103" xfId="0" applyNumberFormat="1" applyFont="1" applyFill="1" applyBorder="1" applyAlignment="1" applyProtection="1">
      <alignment horizontal="center" vertical="center" wrapText="1"/>
      <protection locked="0"/>
    </xf>
    <xf numFmtId="10" fontId="4" fillId="22" borderId="104" xfId="0" applyNumberFormat="1" applyFont="1" applyFill="1" applyBorder="1" applyAlignment="1" applyProtection="1">
      <alignment horizontal="center" vertical="center" wrapText="1"/>
      <protection locked="0"/>
    </xf>
    <xf numFmtId="164" fontId="2" fillId="22" borderId="16" xfId="0" applyNumberFormat="1" applyFont="1" applyFill="1" applyBorder="1" applyAlignment="1">
      <alignment horizontal="center" vertical="center"/>
    </xf>
    <xf numFmtId="164" fontId="2" fillId="22" borderId="24" xfId="0" applyNumberFormat="1" applyFont="1" applyFill="1" applyBorder="1" applyAlignment="1">
      <alignment horizontal="center" vertical="center"/>
    </xf>
    <xf numFmtId="4" fontId="7" fillId="26" borderId="51" xfId="0" applyNumberFormat="1" applyFont="1" applyFill="1" applyBorder="1" applyAlignment="1" applyProtection="1">
      <alignment horizontal="center" vertical="center" wrapText="1"/>
      <protection locked="0"/>
    </xf>
    <xf numFmtId="4" fontId="7" fillId="26" borderId="102" xfId="0" applyNumberFormat="1" applyFont="1" applyFill="1" applyBorder="1" applyAlignment="1" applyProtection="1">
      <alignment horizontal="center" vertical="center" wrapText="1"/>
      <protection locked="0"/>
    </xf>
    <xf numFmtId="44" fontId="4" fillId="0" borderId="16" xfId="0" applyNumberFormat="1" applyFont="1" applyFill="1" applyBorder="1" applyAlignment="1">
      <alignment horizontal="center" vertical="center"/>
    </xf>
    <xf numFmtId="44" fontId="7" fillId="0" borderId="47" xfId="0" applyNumberFormat="1" applyFont="1" applyBorder="1" applyAlignment="1" applyProtection="1">
      <alignment horizontal="center" vertical="center" wrapText="1"/>
      <protection locked="0"/>
    </xf>
    <xf numFmtId="44" fontId="7" fillId="0" borderId="41" xfId="0" applyNumberFormat="1" applyFont="1" applyBorder="1" applyAlignment="1" applyProtection="1">
      <alignment horizontal="center" vertical="center" wrapText="1"/>
      <protection locked="0"/>
    </xf>
    <xf numFmtId="44" fontId="1" fillId="26" borderId="42" xfId="0" applyNumberFormat="1" applyFont="1" applyFill="1" applyBorder="1" applyAlignment="1" applyProtection="1">
      <alignment horizontal="center" vertical="center" wrapText="1"/>
      <protection locked="0"/>
    </xf>
    <xf numFmtId="44" fontId="1" fillId="26" borderId="50" xfId="0" applyNumberFormat="1" applyFont="1" applyFill="1" applyBorder="1" applyAlignment="1" applyProtection="1">
      <alignment horizontal="center" vertical="center" wrapText="1"/>
      <protection locked="0"/>
    </xf>
    <xf numFmtId="44" fontId="2" fillId="26" borderId="48" xfId="0" applyNumberFormat="1" applyFont="1" applyFill="1" applyBorder="1" applyAlignment="1" applyProtection="1">
      <alignment horizontal="center" vertical="center" wrapText="1"/>
      <protection locked="0"/>
    </xf>
    <xf numFmtId="44" fontId="1" fillId="26" borderId="48" xfId="0" applyNumberFormat="1" applyFont="1" applyFill="1" applyBorder="1" applyAlignment="1" applyProtection="1">
      <alignment horizontal="center" vertical="center" wrapText="1"/>
      <protection locked="0"/>
    </xf>
    <xf numFmtId="44" fontId="1" fillId="0" borderId="49" xfId="0" applyNumberFormat="1" applyFont="1" applyFill="1" applyBorder="1" applyAlignment="1" applyProtection="1">
      <alignment horizontal="center" vertical="center" wrapText="1"/>
      <protection locked="0"/>
    </xf>
    <xf numFmtId="0" fontId="5" fillId="0" borderId="10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Alignment="1">
      <alignment horizontal="center" vertical="center"/>
    </xf>
    <xf numFmtId="0" fontId="1" fillId="0" borderId="108" xfId="0" applyFont="1" applyBorder="1" applyAlignment="1">
      <alignment/>
    </xf>
    <xf numFmtId="0" fontId="1" fillId="0" borderId="109" xfId="0" applyFont="1" applyBorder="1" applyAlignment="1">
      <alignment/>
    </xf>
    <xf numFmtId="0" fontId="1" fillId="0" borderId="0" xfId="0" applyFont="1" applyAlignment="1">
      <alignment/>
    </xf>
    <xf numFmtId="0" fontId="1" fillId="0" borderId="108" xfId="0" applyFont="1" applyBorder="1" applyAlignment="1">
      <alignment/>
    </xf>
    <xf numFmtId="0" fontId="1" fillId="0" borderId="4" xfId="0" applyFont="1" applyBorder="1" applyAlignment="1">
      <alignment/>
    </xf>
    <xf numFmtId="0" fontId="1" fillId="0" borderId="109" xfId="0" applyFont="1" applyBorder="1" applyAlignment="1">
      <alignment/>
    </xf>
    <xf numFmtId="0" fontId="7" fillId="0" borderId="0" xfId="0" applyFont="1" applyFill="1" applyAlignment="1">
      <alignment vertical="center"/>
    </xf>
    <xf numFmtId="3" fontId="7" fillId="0" borderId="41" xfId="0" applyNumberFormat="1" applyFont="1" applyBorder="1" applyAlignment="1" applyProtection="1">
      <alignment horizontal="center" vertical="center" wrapText="1"/>
      <protection locked="0"/>
    </xf>
    <xf numFmtId="3" fontId="7" fillId="0" borderId="55" xfId="0" applyNumberFormat="1" applyFont="1" applyBorder="1" applyAlignment="1" applyProtection="1">
      <alignment horizontal="center" vertical="center" wrapText="1"/>
      <protection locked="0"/>
    </xf>
    <xf numFmtId="0" fontId="6" fillId="24" borderId="73" xfId="0" applyFont="1" applyFill="1" applyBorder="1" applyAlignment="1" applyProtection="1">
      <alignment horizontal="left" vertical="center" wrapText="1"/>
      <protection locked="0"/>
    </xf>
    <xf numFmtId="0" fontId="6" fillId="24" borderId="74" xfId="0" applyFont="1" applyFill="1" applyBorder="1" applyAlignment="1" applyProtection="1">
      <alignment horizontal="left" vertical="center" wrapText="1"/>
      <protection locked="0"/>
    </xf>
    <xf numFmtId="0" fontId="6" fillId="24" borderId="110" xfId="0" applyFont="1" applyFill="1" applyBorder="1" applyAlignment="1" applyProtection="1">
      <alignment horizontal="left" vertical="center" wrapText="1"/>
      <protection locked="0"/>
    </xf>
    <xf numFmtId="0" fontId="2" fillId="22" borderId="32" xfId="0" applyFont="1" applyFill="1" applyBorder="1" applyAlignment="1" applyProtection="1">
      <alignment horizontal="center"/>
      <protection locked="0"/>
    </xf>
    <xf numFmtId="0" fontId="19" fillId="22" borderId="33" xfId="0" applyFont="1" applyFill="1" applyBorder="1" applyAlignment="1" applyProtection="1">
      <alignment horizontal="center"/>
      <protection locked="0"/>
    </xf>
    <xf numFmtId="0" fontId="1" fillId="0" borderId="0" xfId="0" applyFont="1" applyAlignment="1" applyProtection="1">
      <alignment/>
      <protection locked="0"/>
    </xf>
    <xf numFmtId="0" fontId="1" fillId="0" borderId="35" xfId="0" applyFont="1" applyBorder="1" applyAlignment="1" applyProtection="1">
      <alignment/>
      <protection locked="0"/>
    </xf>
    <xf numFmtId="0" fontId="1" fillId="0" borderId="0" xfId="0" applyFont="1" applyBorder="1" applyAlignment="1" applyProtection="1">
      <alignment/>
      <protection locked="0"/>
    </xf>
    <xf numFmtId="0" fontId="1" fillId="0" borderId="22" xfId="0" applyFont="1" applyBorder="1" applyAlignment="1" applyProtection="1">
      <alignment/>
      <protection locked="0"/>
    </xf>
    <xf numFmtId="0" fontId="1" fillId="0" borderId="29"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4" fillId="0" borderId="36" xfId="0" applyFont="1" applyBorder="1" applyAlignment="1" applyProtection="1">
      <alignment horizontal="center" vertical="center"/>
      <protection locked="0"/>
    </xf>
    <xf numFmtId="0" fontId="4" fillId="0" borderId="36" xfId="0" applyFont="1" applyBorder="1" applyAlignment="1" applyProtection="1">
      <alignment horizontal="center" vertical="center" wrapText="1"/>
      <protection locked="0"/>
    </xf>
    <xf numFmtId="0" fontId="5" fillId="26" borderId="3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5" fillId="26" borderId="38"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10" fontId="1" fillId="0" borderId="0" xfId="0" applyNumberFormat="1" applyFont="1" applyAlignment="1" applyProtection="1">
      <alignment/>
      <protection locked="0"/>
    </xf>
    <xf numFmtId="3" fontId="7" fillId="0" borderId="41" xfId="0" applyNumberFormat="1" applyFont="1" applyFill="1" applyBorder="1" applyAlignment="1" applyProtection="1">
      <alignment horizontal="center"/>
      <protection/>
    </xf>
    <xf numFmtId="0" fontId="7" fillId="0" borderId="41" xfId="0" applyFont="1" applyBorder="1" applyAlignment="1" applyProtection="1">
      <alignment horizontal="center" vertical="center" wrapText="1"/>
      <protection/>
    </xf>
    <xf numFmtId="0" fontId="1" fillId="26" borderId="42" xfId="0" applyFont="1" applyFill="1" applyBorder="1" applyAlignment="1" applyProtection="1">
      <alignment horizontal="center" vertical="center" wrapText="1"/>
      <protection/>
    </xf>
    <xf numFmtId="2" fontId="1" fillId="0" borderId="43" xfId="0" applyNumberFormat="1" applyFont="1" applyFill="1" applyBorder="1" applyAlignment="1" applyProtection="1">
      <alignment horizontal="center" vertical="center" wrapText="1"/>
      <protection/>
    </xf>
    <xf numFmtId="3" fontId="2" fillId="26" borderId="42" xfId="0" applyNumberFormat="1" applyFont="1" applyFill="1" applyBorder="1" applyAlignment="1" applyProtection="1">
      <alignment horizontal="center" vertical="center" wrapText="1"/>
      <protection/>
    </xf>
    <xf numFmtId="10" fontId="4" fillId="22" borderId="45" xfId="0" applyNumberFormat="1" applyFont="1" applyFill="1" applyBorder="1" applyAlignment="1" applyProtection="1">
      <alignment horizontal="center" vertical="center" wrapText="1"/>
      <protection/>
    </xf>
    <xf numFmtId="10" fontId="4" fillId="22" borderId="46" xfId="0" applyNumberFormat="1" applyFont="1" applyFill="1" applyBorder="1" applyAlignment="1" applyProtection="1">
      <alignment horizontal="center" vertical="center" wrapText="1"/>
      <protection/>
    </xf>
    <xf numFmtId="0" fontId="1" fillId="0" borderId="0" xfId="0" applyFont="1" applyFill="1" applyAlignment="1" applyProtection="1">
      <alignment/>
      <protection locked="0"/>
    </xf>
    <xf numFmtId="1" fontId="7" fillId="0" borderId="47" xfId="0" applyNumberFormat="1" applyFont="1" applyBorder="1" applyAlignment="1" applyProtection="1">
      <alignment horizontal="center" vertical="center" wrapText="1"/>
      <protection locked="0"/>
    </xf>
    <xf numFmtId="1" fontId="1" fillId="26" borderId="48" xfId="0" applyNumberFormat="1" applyFont="1" applyFill="1" applyBorder="1" applyAlignment="1" applyProtection="1">
      <alignment horizontal="center" vertical="center" wrapText="1"/>
      <protection locked="0"/>
    </xf>
    <xf numFmtId="1" fontId="1" fillId="0" borderId="49" xfId="0" applyNumberFormat="1" applyFont="1" applyFill="1" applyBorder="1" applyAlignment="1" applyProtection="1">
      <alignment horizontal="center" vertical="center" wrapText="1"/>
      <protection/>
    </xf>
    <xf numFmtId="1" fontId="1" fillId="26" borderId="50" xfId="0" applyNumberFormat="1" applyFont="1" applyFill="1" applyBorder="1" applyAlignment="1" applyProtection="1">
      <alignment horizontal="center" vertical="center" wrapText="1"/>
      <protection locked="0"/>
    </xf>
    <xf numFmtId="1" fontId="2" fillId="26" borderId="48" xfId="0" applyNumberFormat="1" applyFont="1" applyFill="1" applyBorder="1" applyAlignment="1" applyProtection="1">
      <alignment horizontal="center" vertical="center" wrapText="1"/>
      <protection locked="0"/>
    </xf>
    <xf numFmtId="10" fontId="4" fillId="22" borderId="51" xfId="0" applyNumberFormat="1" applyFont="1" applyFill="1" applyBorder="1" applyAlignment="1" applyProtection="1">
      <alignment horizontal="center" vertical="center" wrapText="1"/>
      <protection/>
    </xf>
    <xf numFmtId="10" fontId="4" fillId="22" borderId="52" xfId="0" applyNumberFormat="1" applyFont="1" applyFill="1" applyBorder="1" applyAlignment="1" applyProtection="1">
      <alignment horizontal="center" vertical="center" wrapText="1"/>
      <protection/>
    </xf>
    <xf numFmtId="2" fontId="1" fillId="0" borderId="49" xfId="0" applyNumberFormat="1" applyFont="1" applyFill="1" applyBorder="1" applyAlignment="1" applyProtection="1">
      <alignment horizontal="center" vertical="center" wrapText="1"/>
      <protection/>
    </xf>
    <xf numFmtId="1" fontId="7" fillId="26" borderId="47" xfId="0" applyNumberFormat="1" applyFont="1" applyFill="1" applyBorder="1" applyAlignment="1" applyProtection="1">
      <alignment horizontal="center" vertical="center" wrapText="1"/>
      <protection locked="0"/>
    </xf>
    <xf numFmtId="1" fontId="6" fillId="26" borderId="47" xfId="0" applyNumberFormat="1" applyFont="1" applyFill="1" applyBorder="1" applyAlignment="1" applyProtection="1">
      <alignment horizontal="center" vertical="center" wrapText="1"/>
      <protection locked="0"/>
    </xf>
    <xf numFmtId="10" fontId="4" fillId="22" borderId="87" xfId="0" applyNumberFormat="1" applyFont="1" applyFill="1" applyBorder="1" applyAlignment="1" applyProtection="1">
      <alignment horizontal="center" vertical="center" wrapText="1"/>
      <protection/>
    </xf>
    <xf numFmtId="1" fontId="1" fillId="0" borderId="85" xfId="0" applyNumberFormat="1" applyFont="1" applyFill="1" applyBorder="1" applyAlignment="1" applyProtection="1">
      <alignment horizontal="center" vertical="center" wrapText="1"/>
      <protection/>
    </xf>
    <xf numFmtId="10" fontId="4" fillId="22" borderId="96" xfId="0" applyNumberFormat="1" applyFont="1" applyFill="1" applyBorder="1" applyAlignment="1" applyProtection="1">
      <alignment horizontal="center" vertical="center" wrapText="1"/>
      <protection/>
    </xf>
    <xf numFmtId="10" fontId="4" fillId="22" borderId="86" xfId="0" applyNumberFormat="1" applyFont="1" applyFill="1" applyBorder="1" applyAlignment="1" applyProtection="1">
      <alignment horizontal="center" vertical="center" wrapText="1"/>
      <protection/>
    </xf>
    <xf numFmtId="0" fontId="8" fillId="0" borderId="0" xfId="0" applyFont="1" applyAlignment="1" applyProtection="1">
      <alignment/>
      <protection locked="0"/>
    </xf>
    <xf numFmtId="44" fontId="1" fillId="0" borderId="49" xfId="0" applyNumberFormat="1" applyFont="1" applyFill="1" applyBorder="1" applyAlignment="1" applyProtection="1">
      <alignment horizontal="center" vertical="center" wrapText="1"/>
      <protection/>
    </xf>
    <xf numFmtId="0" fontId="1" fillId="0" borderId="0" xfId="0" applyFont="1" applyAlignment="1" applyProtection="1">
      <alignment horizontal="center"/>
      <protection locked="0"/>
    </xf>
    <xf numFmtId="10" fontId="1" fillId="26" borderId="42" xfId="0" applyNumberFormat="1" applyFont="1" applyFill="1" applyBorder="1" applyAlignment="1" applyProtection="1">
      <alignment horizontal="center" vertical="center" wrapText="1"/>
      <protection locked="0"/>
    </xf>
    <xf numFmtId="10" fontId="1" fillId="0" borderId="43" xfId="0" applyNumberFormat="1" applyFont="1" applyFill="1" applyBorder="1" applyAlignment="1" applyProtection="1">
      <alignment horizontal="center" vertical="center" wrapText="1"/>
      <protection/>
    </xf>
    <xf numFmtId="0" fontId="1" fillId="26" borderId="49" xfId="0" applyFont="1" applyFill="1" applyBorder="1" applyAlignment="1" applyProtection="1">
      <alignment horizontal="center"/>
      <protection locked="0"/>
    </xf>
    <xf numFmtId="0" fontId="1" fillId="26" borderId="34" xfId="0" applyFont="1" applyFill="1" applyBorder="1" applyAlignment="1" applyProtection="1">
      <alignment/>
      <protection locked="0"/>
    </xf>
    <xf numFmtId="0" fontId="1" fillId="0" borderId="49"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4" fillId="0" borderId="26" xfId="0"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2" fontId="4" fillId="0" borderId="16" xfId="0" applyNumberFormat="1" applyFont="1" applyFill="1" applyBorder="1" applyAlignment="1" applyProtection="1">
      <alignment horizontal="center" vertical="center"/>
      <protection/>
    </xf>
    <xf numFmtId="2" fontId="5" fillId="22" borderId="16" xfId="0" applyNumberFormat="1" applyFont="1" applyFill="1" applyBorder="1" applyAlignment="1" applyProtection="1">
      <alignment horizontal="center" vertical="center"/>
      <protection/>
    </xf>
    <xf numFmtId="2" fontId="20" fillId="4" borderId="16" xfId="0" applyNumberFormat="1" applyFont="1" applyFill="1" applyBorder="1" applyAlignment="1" applyProtection="1">
      <alignment horizontal="center" vertical="center"/>
      <protection/>
    </xf>
    <xf numFmtId="2" fontId="4" fillId="0" borderId="24" xfId="0" applyNumberFormat="1" applyFont="1" applyFill="1" applyBorder="1" applyAlignment="1" applyProtection="1">
      <alignment horizontal="center" vertical="center"/>
      <protection/>
    </xf>
    <xf numFmtId="10" fontId="2" fillId="25" borderId="28" xfId="0" applyNumberFormat="1" applyFont="1" applyFill="1" applyBorder="1" applyAlignment="1" applyProtection="1">
      <alignment horizontal="center" vertical="center"/>
      <protection/>
    </xf>
    <xf numFmtId="10" fontId="4" fillId="0" borderId="24" xfId="0" applyNumberFormat="1" applyFont="1" applyFill="1" applyBorder="1" applyAlignment="1" applyProtection="1">
      <alignment horizontal="center" vertical="center"/>
      <protection/>
    </xf>
    <xf numFmtId="10" fontId="5" fillId="22" borderId="24" xfId="0" applyNumberFormat="1" applyFont="1" applyFill="1" applyBorder="1" applyAlignment="1" applyProtection="1">
      <alignment horizontal="center" vertical="center"/>
      <protection/>
    </xf>
    <xf numFmtId="10" fontId="20" fillId="4" borderId="24" xfId="0" applyNumberFormat="1" applyFont="1" applyFill="1" applyBorder="1" applyAlignment="1" applyProtection="1">
      <alignment horizontal="center" vertical="center"/>
      <protection/>
    </xf>
    <xf numFmtId="10" fontId="1" fillId="0" borderId="26" xfId="0" applyNumberFormat="1"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center" vertical="center"/>
      <protection locked="0"/>
    </xf>
    <xf numFmtId="0" fontId="2" fillId="0" borderId="72" xfId="0" applyNumberFormat="1" applyFont="1" applyFill="1" applyBorder="1" applyAlignment="1" applyProtection="1">
      <alignment horizontal="center" vertical="center"/>
      <protection locked="0"/>
    </xf>
    <xf numFmtId="2" fontId="1" fillId="0" borderId="16" xfId="0" applyNumberFormat="1" applyFont="1" applyFill="1" applyBorder="1" applyAlignment="1" applyProtection="1">
      <alignment horizontal="center" vertical="center"/>
      <protection/>
    </xf>
    <xf numFmtId="0" fontId="2" fillId="22" borderId="16" xfId="0" applyNumberFormat="1" applyFont="1" applyFill="1" applyBorder="1" applyAlignment="1" applyProtection="1">
      <alignment horizontal="center" vertical="center"/>
      <protection/>
    </xf>
    <xf numFmtId="2" fontId="4" fillId="0" borderId="25" xfId="0" applyNumberFormat="1" applyFont="1" applyFill="1" applyBorder="1" applyAlignment="1" applyProtection="1">
      <alignment horizontal="center" vertical="center"/>
      <protection locked="0"/>
    </xf>
    <xf numFmtId="0" fontId="2" fillId="22" borderId="111" xfId="0" applyNumberFormat="1" applyFont="1" applyFill="1" applyBorder="1" applyAlignment="1" applyProtection="1">
      <alignment horizontal="center" vertical="center"/>
      <protection locked="0"/>
    </xf>
    <xf numFmtId="2" fontId="20" fillId="4" borderId="25" xfId="0" applyNumberFormat="1" applyFont="1" applyFill="1" applyBorder="1" applyAlignment="1" applyProtection="1">
      <alignment horizontal="center" vertical="center"/>
      <protection locked="0"/>
    </xf>
    <xf numFmtId="10" fontId="4" fillId="0" borderId="25" xfId="0" applyNumberFormat="1" applyFont="1" applyFill="1" applyBorder="1" applyAlignment="1" applyProtection="1">
      <alignment horizontal="center" vertical="center"/>
      <protection locked="0"/>
    </xf>
    <xf numFmtId="10" fontId="2" fillId="25" borderId="22" xfId="0" applyNumberFormat="1" applyFont="1" applyFill="1" applyBorder="1" applyAlignment="1" applyProtection="1">
      <alignment horizontal="center" vertical="center"/>
      <protection locked="0"/>
    </xf>
    <xf numFmtId="2" fontId="1" fillId="0" borderId="26" xfId="0" applyNumberFormat="1" applyFont="1" applyFill="1" applyBorder="1" applyAlignment="1" applyProtection="1">
      <alignment horizontal="center" vertical="center"/>
      <protection locked="0"/>
    </xf>
    <xf numFmtId="4" fontId="2" fillId="0" borderId="71" xfId="0" applyNumberFormat="1" applyFont="1" applyFill="1" applyBorder="1" applyAlignment="1" applyProtection="1">
      <alignment horizontal="center" vertical="center"/>
      <protection locked="0"/>
    </xf>
    <xf numFmtId="4" fontId="2" fillId="0" borderId="72" xfId="0" applyNumberFormat="1" applyFont="1" applyFill="1" applyBorder="1" applyAlignment="1" applyProtection="1">
      <alignment horizontal="center" vertical="center"/>
      <protection locked="0"/>
    </xf>
    <xf numFmtId="44" fontId="4" fillId="0" borderId="16" xfId="0" applyNumberFormat="1" applyFont="1" applyFill="1" applyBorder="1" applyAlignment="1" applyProtection="1">
      <alignment horizontal="center" vertical="center"/>
      <protection/>
    </xf>
    <xf numFmtId="44" fontId="2" fillId="22" borderId="67" xfId="0" applyNumberFormat="1" applyFont="1" applyFill="1" applyBorder="1" applyAlignment="1" applyProtection="1">
      <alignment horizontal="center" vertical="center"/>
      <protection/>
    </xf>
    <xf numFmtId="44" fontId="20" fillId="4" borderId="16" xfId="0" applyNumberFormat="1" applyFont="1" applyFill="1" applyBorder="1" applyAlignment="1" applyProtection="1">
      <alignment horizontal="center" vertical="center"/>
      <protection/>
    </xf>
    <xf numFmtId="10" fontId="2" fillId="25" borderId="23" xfId="0" applyNumberFormat="1" applyFont="1" applyFill="1" applyBorder="1" applyAlignment="1" applyProtection="1">
      <alignment horizontal="center" vertical="center"/>
      <protection/>
    </xf>
    <xf numFmtId="164" fontId="4" fillId="0" borderId="17" xfId="0" applyNumberFormat="1" applyFont="1" applyFill="1" applyBorder="1" applyAlignment="1" applyProtection="1">
      <alignment horizontal="center" vertical="center"/>
      <protection locked="0"/>
    </xf>
    <xf numFmtId="164" fontId="2" fillId="22" borderId="91" xfId="0" applyNumberFormat="1" applyFont="1" applyFill="1" applyBorder="1" applyAlignment="1" applyProtection="1">
      <alignment horizontal="center" vertical="center"/>
      <protection locked="0"/>
    </xf>
    <xf numFmtId="164" fontId="20" fillId="4" borderId="91" xfId="0" applyNumberFormat="1" applyFont="1" applyFill="1" applyBorder="1" applyAlignment="1" applyProtection="1">
      <alignment horizontal="center" vertical="center"/>
      <protection locked="0"/>
    </xf>
    <xf numFmtId="10" fontId="2" fillId="25" borderId="68" xfId="0" applyNumberFormat="1" applyFont="1" applyFill="1" applyBorder="1" applyAlignment="1" applyProtection="1">
      <alignment horizontal="center" vertical="center"/>
      <protection locked="0"/>
    </xf>
    <xf numFmtId="164" fontId="4" fillId="0" borderId="25" xfId="0" applyNumberFormat="1" applyFont="1" applyFill="1" applyBorder="1" applyAlignment="1" applyProtection="1">
      <alignment horizontal="center" vertical="center"/>
      <protection locked="0"/>
    </xf>
    <xf numFmtId="164" fontId="2" fillId="22" borderId="25" xfId="0" applyNumberFormat="1" applyFont="1" applyFill="1" applyBorder="1" applyAlignment="1" applyProtection="1">
      <alignment horizontal="center" vertical="center"/>
      <protection locked="0"/>
    </xf>
    <xf numFmtId="164" fontId="20" fillId="4" borderId="25" xfId="0" applyNumberFormat="1" applyFont="1" applyFill="1" applyBorder="1" applyAlignment="1" applyProtection="1">
      <alignment horizontal="center" vertical="center"/>
      <protection locked="0"/>
    </xf>
    <xf numFmtId="164" fontId="4" fillId="0" borderId="98" xfId="0" applyNumberFormat="1" applyFont="1" applyFill="1" applyBorder="1" applyAlignment="1" applyProtection="1">
      <alignment horizontal="center" vertical="center"/>
      <protection locked="0"/>
    </xf>
    <xf numFmtId="10" fontId="2" fillId="25" borderId="112" xfId="0" applyNumberFormat="1" applyFont="1" applyFill="1" applyBorder="1" applyAlignment="1" applyProtection="1">
      <alignment horizontal="center" vertical="center"/>
      <protection locked="0"/>
    </xf>
    <xf numFmtId="0" fontId="20" fillId="0" borderId="69" xfId="0" applyFont="1" applyFill="1" applyBorder="1" applyAlignment="1" applyProtection="1">
      <alignment horizontal="center" vertical="center"/>
      <protection locked="0"/>
    </xf>
    <xf numFmtId="0" fontId="2" fillId="0" borderId="70" xfId="0" applyNumberFormat="1" applyFont="1" applyFill="1" applyBorder="1" applyAlignment="1" applyProtection="1">
      <alignment horizontal="center" vertical="center"/>
      <protection locked="0"/>
    </xf>
    <xf numFmtId="10" fontId="4" fillId="0" borderId="16" xfId="0" applyNumberFormat="1" applyFont="1" applyFill="1" applyBorder="1" applyAlignment="1" applyProtection="1">
      <alignment horizontal="center" vertical="center"/>
      <protection/>
    </xf>
    <xf numFmtId="10" fontId="2" fillId="22" borderId="16" xfId="0" applyNumberFormat="1" applyFont="1" applyFill="1" applyBorder="1" applyAlignment="1" applyProtection="1">
      <alignment horizontal="center" vertical="center"/>
      <protection/>
    </xf>
    <xf numFmtId="10" fontId="20" fillId="4" borderId="67" xfId="0" applyNumberFormat="1" applyFont="1" applyFill="1" applyBorder="1" applyAlignment="1" applyProtection="1">
      <alignment horizontal="center" vertical="center"/>
      <protection/>
    </xf>
    <xf numFmtId="2" fontId="1" fillId="0" borderId="18" xfId="0" applyNumberFormat="1" applyFont="1" applyFill="1" applyBorder="1" applyAlignment="1" applyProtection="1">
      <alignment horizontal="center" vertical="center"/>
      <protection locked="0"/>
    </xf>
    <xf numFmtId="10" fontId="2" fillId="22" borderId="18" xfId="0" applyNumberFormat="1" applyFont="1" applyFill="1" applyBorder="1" applyAlignment="1" applyProtection="1">
      <alignment horizontal="center" vertical="center"/>
      <protection locked="0"/>
    </xf>
    <xf numFmtId="0" fontId="20" fillId="4" borderId="18"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10" fontId="2" fillId="25" borderId="31" xfId="0" applyNumberFormat="1" applyFont="1" applyFill="1" applyBorder="1" applyAlignment="1" applyProtection="1">
      <alignment horizontal="center" vertical="center"/>
      <protection locked="0"/>
    </xf>
    <xf numFmtId="0" fontId="1" fillId="0" borderId="0" xfId="0" applyFont="1" applyAlignment="1" applyProtection="1">
      <alignment wrapText="1"/>
      <protection locked="0"/>
    </xf>
    <xf numFmtId="3" fontId="7" fillId="0" borderId="41" xfId="0" applyNumberFormat="1" applyFont="1" applyBorder="1" applyAlignment="1" applyProtection="1">
      <alignment horizontal="center" vertical="center" wrapText="1"/>
      <protection/>
    </xf>
    <xf numFmtId="3" fontId="1" fillId="26" borderId="42" xfId="0" applyNumberFormat="1" applyFont="1" applyFill="1" applyBorder="1" applyAlignment="1" applyProtection="1">
      <alignment horizontal="center" vertical="center" wrapText="1"/>
      <protection/>
    </xf>
    <xf numFmtId="3" fontId="1" fillId="0" borderId="43" xfId="0" applyNumberFormat="1" applyFont="1" applyFill="1" applyBorder="1" applyAlignment="1" applyProtection="1">
      <alignment horizontal="center" vertical="center" wrapText="1"/>
      <protection/>
    </xf>
    <xf numFmtId="3" fontId="1" fillId="26" borderId="44" xfId="0" applyNumberFormat="1" applyFont="1" applyFill="1" applyBorder="1" applyAlignment="1" applyProtection="1">
      <alignment horizontal="center" vertical="center" wrapText="1"/>
      <protection locked="0"/>
    </xf>
    <xf numFmtId="0" fontId="42" fillId="0" borderId="47" xfId="0" applyFont="1" applyBorder="1" applyAlignment="1" applyProtection="1">
      <alignment horizontal="center" vertical="center" wrapText="1"/>
      <protection locked="0"/>
    </xf>
    <xf numFmtId="0" fontId="43" fillId="26" borderId="48" xfId="0" applyFont="1" applyFill="1" applyBorder="1" applyAlignment="1" applyProtection="1">
      <alignment horizontal="center" vertical="center" wrapText="1"/>
      <protection locked="0"/>
    </xf>
    <xf numFmtId="3" fontId="1" fillId="26" borderId="48" xfId="0" applyNumberFormat="1" applyFont="1" applyFill="1" applyBorder="1" applyAlignment="1" applyProtection="1">
      <alignment horizontal="center" vertical="center" wrapText="1"/>
      <protection locked="0"/>
    </xf>
    <xf numFmtId="3" fontId="1" fillId="0" borderId="49" xfId="0" applyNumberFormat="1" applyFont="1" applyFill="1" applyBorder="1" applyAlignment="1" applyProtection="1">
      <alignment horizontal="center" vertical="center" wrapText="1"/>
      <protection/>
    </xf>
    <xf numFmtId="3" fontId="1" fillId="26" borderId="50" xfId="0" applyNumberFormat="1" applyFont="1" applyFill="1" applyBorder="1" applyAlignment="1" applyProtection="1">
      <alignment horizontal="center" vertical="center" wrapText="1"/>
      <protection locked="0"/>
    </xf>
    <xf numFmtId="3" fontId="7" fillId="26" borderId="47" xfId="0" applyNumberFormat="1" applyFont="1" applyFill="1" applyBorder="1" applyAlignment="1" applyProtection="1">
      <alignment horizontal="center" vertical="center" wrapText="1"/>
      <protection locked="0"/>
    </xf>
    <xf numFmtId="10" fontId="4" fillId="22" borderId="113" xfId="0" applyNumberFormat="1" applyFont="1" applyFill="1" applyBorder="1" applyAlignment="1" applyProtection="1">
      <alignment horizontal="center" vertical="center" wrapText="1"/>
      <protection/>
    </xf>
    <xf numFmtId="3" fontId="1" fillId="0" borderId="85" xfId="0" applyNumberFormat="1" applyFont="1" applyFill="1" applyBorder="1" applyAlignment="1" applyProtection="1">
      <alignment horizontal="center" vertical="center" wrapText="1"/>
      <protection/>
    </xf>
    <xf numFmtId="44" fontId="1" fillId="0" borderId="114" xfId="0" applyNumberFormat="1" applyFont="1" applyFill="1" applyBorder="1" applyAlignment="1" applyProtection="1">
      <alignment horizontal="center" vertical="center" wrapText="1"/>
      <protection locked="0"/>
    </xf>
    <xf numFmtId="44" fontId="1" fillId="0" borderId="115" xfId="0" applyNumberFormat="1" applyFont="1" applyFill="1" applyBorder="1" applyAlignment="1" applyProtection="1">
      <alignment horizontal="center" vertical="center" wrapText="1"/>
      <protection locked="0"/>
    </xf>
    <xf numFmtId="44" fontId="1" fillId="26" borderId="45" xfId="0" applyNumberFormat="1" applyFont="1" applyFill="1" applyBorder="1" applyAlignment="1" applyProtection="1">
      <alignment horizontal="center" vertical="center" wrapText="1"/>
      <protection locked="0"/>
    </xf>
    <xf numFmtId="3" fontId="1" fillId="26" borderId="42" xfId="0" applyNumberFormat="1" applyFont="1" applyFill="1" applyBorder="1" applyAlignment="1" applyProtection="1">
      <alignment horizontal="center" vertical="center" wrapText="1"/>
      <protection locked="0"/>
    </xf>
    <xf numFmtId="3" fontId="1" fillId="26" borderId="56" xfId="0" applyNumberFormat="1" applyFont="1" applyFill="1" applyBorder="1" applyAlignment="1" applyProtection="1">
      <alignment horizontal="center" vertical="center" wrapText="1"/>
      <protection locked="0"/>
    </xf>
    <xf numFmtId="3" fontId="1" fillId="26" borderId="58" xfId="0" applyNumberFormat="1" applyFont="1" applyFill="1" applyBorder="1" applyAlignment="1" applyProtection="1">
      <alignment horizontal="center" vertical="center" wrapText="1"/>
      <protection locked="0"/>
    </xf>
    <xf numFmtId="3" fontId="2" fillId="26" borderId="56" xfId="0" applyNumberFormat="1" applyFont="1" applyFill="1" applyBorder="1" applyAlignment="1" applyProtection="1">
      <alignment horizontal="center" vertical="center" wrapText="1"/>
      <protection locked="0"/>
    </xf>
    <xf numFmtId="3" fontId="7" fillId="0" borderId="55" xfId="0" applyNumberFormat="1" applyFont="1" applyBorder="1" applyAlignment="1" applyProtection="1">
      <alignment horizontal="center" vertical="center" wrapText="1"/>
      <protection/>
    </xf>
    <xf numFmtId="3" fontId="1" fillId="0" borderId="89" xfId="0" applyNumberFormat="1" applyFont="1" applyFill="1" applyBorder="1" applyAlignment="1" applyProtection="1">
      <alignment horizontal="center" vertical="center" wrapText="1"/>
      <protection/>
    </xf>
    <xf numFmtId="10" fontId="7" fillId="0" borderId="55" xfId="0" applyNumberFormat="1" applyFont="1" applyBorder="1" applyAlignment="1" applyProtection="1">
      <alignment horizontal="center" vertical="center" wrapText="1"/>
      <protection locked="0"/>
    </xf>
    <xf numFmtId="10" fontId="1" fillId="26" borderId="56" xfId="0" applyNumberFormat="1" applyFont="1" applyFill="1" applyBorder="1" applyAlignment="1" applyProtection="1">
      <alignment horizontal="center" vertical="center" wrapText="1"/>
      <protection locked="0"/>
    </xf>
    <xf numFmtId="10" fontId="1" fillId="0" borderId="49" xfId="0" applyNumberFormat="1" applyFont="1" applyFill="1" applyBorder="1" applyAlignment="1" applyProtection="1">
      <alignment horizontal="center" vertical="center" wrapText="1"/>
      <protection/>
    </xf>
    <xf numFmtId="10" fontId="1" fillId="26" borderId="58" xfId="0" applyNumberFormat="1" applyFont="1" applyFill="1" applyBorder="1" applyAlignment="1" applyProtection="1">
      <alignment horizontal="center" vertical="center" wrapText="1"/>
      <protection locked="0"/>
    </xf>
    <xf numFmtId="10" fontId="2" fillId="26" borderId="56" xfId="0" applyNumberFormat="1" applyFont="1" applyFill="1" applyBorder="1" applyAlignment="1" applyProtection="1">
      <alignment horizontal="center" vertical="center" wrapText="1"/>
      <protection locked="0"/>
    </xf>
    <xf numFmtId="10" fontId="4" fillId="22" borderId="90" xfId="0" applyNumberFormat="1" applyFont="1" applyFill="1" applyBorder="1" applyAlignment="1" applyProtection="1">
      <alignment horizontal="center" vertical="center" wrapText="1"/>
      <protection/>
    </xf>
    <xf numFmtId="10" fontId="4" fillId="22" borderId="88" xfId="0" applyNumberFormat="1" applyFont="1" applyFill="1" applyBorder="1" applyAlignment="1" applyProtection="1">
      <alignment horizontal="center" vertical="center" wrapText="1"/>
      <protection/>
    </xf>
    <xf numFmtId="10" fontId="5" fillId="22" borderId="16" xfId="0" applyNumberFormat="1" applyFont="1" applyFill="1" applyBorder="1" applyAlignment="1" applyProtection="1">
      <alignment horizontal="center" vertical="center"/>
      <protection/>
    </xf>
    <xf numFmtId="2" fontId="5" fillId="22" borderId="17" xfId="0" applyNumberFormat="1" applyFont="1" applyFill="1" applyBorder="1" applyAlignment="1" applyProtection="1">
      <alignment horizontal="center" vertical="center"/>
      <protection/>
    </xf>
    <xf numFmtId="2" fontId="20" fillId="4" borderId="17" xfId="0" applyNumberFormat="1" applyFont="1" applyFill="1" applyBorder="1" applyAlignment="1" applyProtection="1">
      <alignment horizontal="center" vertical="center"/>
      <protection/>
    </xf>
    <xf numFmtId="10" fontId="5" fillId="22" borderId="17" xfId="0" applyNumberFormat="1" applyFont="1" applyFill="1" applyBorder="1" applyAlignment="1" applyProtection="1">
      <alignment horizontal="center" vertical="center"/>
      <protection/>
    </xf>
    <xf numFmtId="10" fontId="20" fillId="4" borderId="17" xfId="0" applyNumberFormat="1" applyFont="1" applyFill="1" applyBorder="1" applyAlignment="1" applyProtection="1">
      <alignment horizontal="center" vertical="center"/>
      <protection/>
    </xf>
    <xf numFmtId="2" fontId="4" fillId="0" borderId="24" xfId="0" applyNumberFormat="1" applyFont="1" applyFill="1" applyBorder="1" applyAlignment="1" applyProtection="1">
      <alignment horizontal="center" vertical="center"/>
      <protection locked="0"/>
    </xf>
    <xf numFmtId="2" fontId="5" fillId="22" borderId="17" xfId="0" applyNumberFormat="1" applyFont="1" applyFill="1" applyBorder="1" applyAlignment="1" applyProtection="1">
      <alignment horizontal="center" vertical="center"/>
      <protection locked="0"/>
    </xf>
    <xf numFmtId="2" fontId="20" fillId="4" borderId="24" xfId="0" applyNumberFormat="1" applyFont="1" applyFill="1" applyBorder="1" applyAlignment="1" applyProtection="1">
      <alignment horizontal="center" vertical="center"/>
      <protection locked="0"/>
    </xf>
    <xf numFmtId="10" fontId="2" fillId="25" borderId="28" xfId="0" applyNumberFormat="1" applyFont="1" applyFill="1" applyBorder="1" applyAlignment="1" applyProtection="1">
      <alignment horizontal="center" vertical="center"/>
      <protection locked="0"/>
    </xf>
    <xf numFmtId="10" fontId="4" fillId="0" borderId="24" xfId="0" applyNumberFormat="1" applyFont="1" applyFill="1" applyBorder="1" applyAlignment="1" applyProtection="1">
      <alignment horizontal="center" vertical="center"/>
      <protection locked="0"/>
    </xf>
    <xf numFmtId="10" fontId="5" fillId="22" borderId="24" xfId="0" applyNumberFormat="1" applyFont="1" applyFill="1" applyBorder="1" applyAlignment="1" applyProtection="1">
      <alignment horizontal="center" vertical="center"/>
      <protection locked="0"/>
    </xf>
    <xf numFmtId="10" fontId="20" fillId="4" borderId="24" xfId="0" applyNumberFormat="1" applyFont="1" applyFill="1" applyBorder="1" applyAlignment="1" applyProtection="1">
      <alignment horizontal="center" vertical="center"/>
      <protection locked="0"/>
    </xf>
    <xf numFmtId="10" fontId="4" fillId="0" borderId="26"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protection/>
    </xf>
    <xf numFmtId="2" fontId="4" fillId="0" borderId="17" xfId="0" applyNumberFormat="1" applyFont="1" applyFill="1" applyBorder="1" applyAlignment="1" applyProtection="1">
      <alignment horizontal="center" vertical="center"/>
      <protection locked="0"/>
    </xf>
    <xf numFmtId="0" fontId="5" fillId="22" borderId="91" xfId="0" applyNumberFormat="1" applyFont="1" applyFill="1" applyBorder="1" applyAlignment="1" applyProtection="1">
      <alignment horizontal="center" vertical="center"/>
      <protection locked="0"/>
    </xf>
    <xf numFmtId="0" fontId="20" fillId="4" borderId="24" xfId="0" applyFont="1" applyFill="1" applyBorder="1" applyAlignment="1" applyProtection="1">
      <alignment horizontal="center" vertical="center"/>
      <protection locked="0"/>
    </xf>
    <xf numFmtId="10" fontId="2" fillId="25" borderId="20" xfId="0" applyNumberFormat="1" applyFont="1" applyFill="1" applyBorder="1" applyAlignment="1" applyProtection="1">
      <alignment horizontal="center" vertical="center"/>
      <protection locked="0"/>
    </xf>
    <xf numFmtId="0" fontId="5" fillId="22" borderId="111" xfId="0" applyNumberFormat="1" applyFont="1" applyFill="1" applyBorder="1" applyAlignment="1" applyProtection="1">
      <alignment horizontal="center" vertical="center"/>
      <protection locked="0"/>
    </xf>
    <xf numFmtId="2" fontId="4" fillId="0" borderId="26" xfId="0" applyNumberFormat="1" applyFont="1" applyFill="1" applyBorder="1" applyAlignment="1" applyProtection="1">
      <alignment horizontal="center" vertical="center"/>
      <protection locked="0"/>
    </xf>
    <xf numFmtId="4" fontId="5" fillId="0" borderId="71" xfId="0" applyNumberFormat="1" applyFont="1" applyFill="1" applyBorder="1" applyAlignment="1" applyProtection="1">
      <alignment horizontal="center" vertical="center"/>
      <protection locked="0"/>
    </xf>
    <xf numFmtId="44" fontId="5" fillId="22" borderId="67" xfId="0" applyNumberFormat="1" applyFont="1" applyFill="1" applyBorder="1" applyAlignment="1" applyProtection="1">
      <alignment horizontal="center" vertical="center"/>
      <protection/>
    </xf>
    <xf numFmtId="44" fontId="4" fillId="0" borderId="17" xfId="0" applyNumberFormat="1" applyFont="1" applyFill="1" applyBorder="1" applyAlignment="1" applyProtection="1">
      <alignment horizontal="center" vertical="center"/>
      <protection/>
    </xf>
    <xf numFmtId="44" fontId="5" fillId="22" borderId="91" xfId="0" applyNumberFormat="1" applyFont="1" applyFill="1" applyBorder="1" applyAlignment="1" applyProtection="1">
      <alignment horizontal="center" vertical="center"/>
      <protection/>
    </xf>
    <xf numFmtId="44" fontId="20" fillId="4" borderId="17" xfId="0" applyNumberFormat="1" applyFont="1" applyFill="1" applyBorder="1" applyAlignment="1" applyProtection="1">
      <alignment horizontal="center" vertical="center"/>
      <protection/>
    </xf>
    <xf numFmtId="10" fontId="2" fillId="25" borderId="68" xfId="0" applyNumberFormat="1" applyFont="1" applyFill="1" applyBorder="1" applyAlignment="1" applyProtection="1">
      <alignment horizontal="center" vertical="center"/>
      <protection/>
    </xf>
    <xf numFmtId="44" fontId="4" fillId="0" borderId="24" xfId="0" applyNumberFormat="1" applyFont="1" applyFill="1" applyBorder="1" applyAlignment="1" applyProtection="1">
      <alignment horizontal="center" vertical="center"/>
      <protection/>
    </xf>
    <xf numFmtId="44" fontId="20" fillId="4" borderId="21" xfId="0" applyNumberFormat="1" applyFont="1" applyFill="1" applyBorder="1" applyAlignment="1" applyProtection="1">
      <alignment horizontal="center" vertical="center"/>
      <protection/>
    </xf>
    <xf numFmtId="44" fontId="4" fillId="0" borderId="84" xfId="0" applyNumberFormat="1" applyFont="1" applyFill="1" applyBorder="1" applyAlignment="1" applyProtection="1">
      <alignment horizontal="center" vertical="center"/>
      <protection/>
    </xf>
    <xf numFmtId="10" fontId="2" fillId="25" borderId="116" xfId="0" applyNumberFormat="1" applyFont="1" applyFill="1" applyBorder="1" applyAlignment="1" applyProtection="1">
      <alignment horizontal="center" vertical="center"/>
      <protection/>
    </xf>
    <xf numFmtId="0" fontId="2" fillId="0" borderId="27" xfId="0" applyNumberFormat="1" applyFont="1" applyFill="1" applyBorder="1" applyAlignment="1" applyProtection="1">
      <alignment horizontal="center" vertical="center"/>
      <protection locked="0"/>
    </xf>
    <xf numFmtId="10" fontId="4" fillId="0" borderId="117" xfId="0" applyNumberFormat="1" applyFont="1" applyFill="1" applyBorder="1" applyAlignment="1" applyProtection="1">
      <alignment horizontal="center" vertical="center"/>
      <protection/>
    </xf>
    <xf numFmtId="10" fontId="2" fillId="25" borderId="118" xfId="0" applyNumberFormat="1" applyFont="1" applyFill="1" applyBorder="1" applyAlignment="1" applyProtection="1">
      <alignment horizontal="center" vertical="center"/>
      <protection/>
    </xf>
    <xf numFmtId="10" fontId="20" fillId="4" borderId="92" xfId="0" applyNumberFormat="1" applyFont="1" applyFill="1" applyBorder="1" applyAlignment="1" applyProtection="1">
      <alignment horizontal="center" vertical="center"/>
      <protection/>
    </xf>
    <xf numFmtId="10" fontId="4" fillId="0" borderId="17" xfId="0" applyNumberFormat="1" applyFont="1" applyFill="1" applyBorder="1" applyAlignment="1" applyProtection="1">
      <alignment horizontal="center" vertical="center"/>
      <protection/>
    </xf>
    <xf numFmtId="10" fontId="4" fillId="0" borderId="84" xfId="0" applyNumberFormat="1" applyFont="1" applyFill="1" applyBorder="1" applyAlignment="1" applyProtection="1">
      <alignment horizontal="center" vertical="center"/>
      <protection/>
    </xf>
    <xf numFmtId="10" fontId="5" fillId="22" borderId="84" xfId="0" applyNumberFormat="1" applyFont="1" applyFill="1" applyBorder="1" applyAlignment="1" applyProtection="1">
      <alignment horizontal="center" vertical="center"/>
      <protection/>
    </xf>
    <xf numFmtId="10" fontId="20" fillId="4" borderId="84" xfId="0" applyNumberFormat="1" applyFont="1" applyFill="1" applyBorder="1" applyAlignment="1" applyProtection="1">
      <alignment horizontal="center" vertical="center"/>
      <protection/>
    </xf>
    <xf numFmtId="1" fontId="1" fillId="0" borderId="10" xfId="0" applyNumberFormat="1" applyFont="1" applyFill="1" applyBorder="1" applyAlignment="1" applyProtection="1">
      <alignment horizontal="center" vertical="center" wrapText="1"/>
      <protection/>
    </xf>
    <xf numFmtId="10" fontId="4" fillId="22" borderId="53" xfId="0" applyNumberFormat="1" applyFont="1" applyFill="1" applyBorder="1" applyAlignment="1" applyProtection="1">
      <alignment horizontal="center" vertical="center" wrapText="1"/>
      <protection/>
    </xf>
    <xf numFmtId="10" fontId="4" fillId="22" borderId="54" xfId="0" applyNumberFormat="1" applyFont="1" applyFill="1" applyBorder="1" applyAlignment="1" applyProtection="1">
      <alignment horizontal="center" vertical="center" wrapText="1"/>
      <protection/>
    </xf>
    <xf numFmtId="44" fontId="7" fillId="26" borderId="41" xfId="0" applyNumberFormat="1" applyFont="1" applyFill="1" applyBorder="1" applyAlignment="1" applyProtection="1">
      <alignment horizontal="center" vertical="center" wrapText="1"/>
      <protection locked="0"/>
    </xf>
    <xf numFmtId="44" fontId="6" fillId="26" borderId="41" xfId="0" applyNumberFormat="1" applyFont="1" applyFill="1" applyBorder="1" applyAlignment="1" applyProtection="1">
      <alignment horizontal="center" vertical="center" wrapText="1"/>
      <protection locked="0"/>
    </xf>
    <xf numFmtId="1" fontId="7" fillId="0" borderId="41" xfId="0" applyNumberFormat="1" applyFont="1" applyBorder="1" applyAlignment="1" applyProtection="1">
      <alignment horizontal="center" vertical="center" wrapText="1"/>
      <protection locked="0"/>
    </xf>
    <xf numFmtId="1" fontId="1" fillId="26" borderId="42" xfId="0" applyNumberFormat="1" applyFont="1" applyFill="1" applyBorder="1" applyAlignment="1" applyProtection="1">
      <alignment horizontal="center" vertical="center" wrapText="1"/>
      <protection locked="0"/>
    </xf>
    <xf numFmtId="1" fontId="1" fillId="0" borderId="43" xfId="0" applyNumberFormat="1" applyFont="1" applyFill="1" applyBorder="1" applyAlignment="1" applyProtection="1">
      <alignment horizontal="center" vertical="center" wrapText="1"/>
      <protection/>
    </xf>
    <xf numFmtId="1" fontId="1" fillId="26" borderId="44" xfId="0" applyNumberFormat="1" applyFont="1" applyFill="1" applyBorder="1" applyAlignment="1" applyProtection="1">
      <alignment horizontal="center" vertical="center" wrapText="1"/>
      <protection locked="0"/>
    </xf>
    <xf numFmtId="1" fontId="2" fillId="26" borderId="42" xfId="0" applyNumberFormat="1" applyFont="1" applyFill="1" applyBorder="1" applyAlignment="1" applyProtection="1">
      <alignment horizontal="center" vertical="center" wrapText="1"/>
      <protection locked="0"/>
    </xf>
    <xf numFmtId="2" fontId="20" fillId="4" borderId="24" xfId="0" applyNumberFormat="1" applyFont="1" applyFill="1" applyBorder="1" applyAlignment="1" applyProtection="1">
      <alignment horizontal="center" vertical="center"/>
      <protection/>
    </xf>
    <xf numFmtId="2" fontId="5" fillId="22" borderId="24" xfId="0" applyNumberFormat="1" applyFont="1" applyFill="1" applyBorder="1" applyAlignment="1" applyProtection="1">
      <alignment horizontal="center" vertical="center"/>
      <protection/>
    </xf>
    <xf numFmtId="10" fontId="2" fillId="25" borderId="66" xfId="0" applyNumberFormat="1" applyFont="1" applyFill="1" applyBorder="1" applyAlignment="1" applyProtection="1">
      <alignment horizontal="center" vertical="center"/>
      <protection/>
    </xf>
    <xf numFmtId="44" fontId="20" fillId="4" borderId="91" xfId="0" applyNumberFormat="1" applyFont="1" applyFill="1" applyBorder="1" applyAlignment="1" applyProtection="1">
      <alignment horizontal="center" vertical="center"/>
      <protection/>
    </xf>
    <xf numFmtId="10" fontId="2" fillId="25" borderId="20" xfId="0" applyNumberFormat="1" applyFont="1" applyFill="1" applyBorder="1" applyAlignment="1" applyProtection="1">
      <alignment horizontal="center" vertical="center"/>
      <protection/>
    </xf>
    <xf numFmtId="10" fontId="4" fillId="0" borderId="25" xfId="0" applyNumberFormat="1" applyFont="1" applyFill="1" applyBorder="1" applyAlignment="1" applyProtection="1">
      <alignment horizontal="center" vertical="center"/>
      <protection/>
    </xf>
    <xf numFmtId="10" fontId="5" fillId="22" borderId="25" xfId="0" applyNumberFormat="1" applyFont="1" applyFill="1" applyBorder="1" applyAlignment="1" applyProtection="1">
      <alignment horizontal="center" vertical="center"/>
      <protection/>
    </xf>
    <xf numFmtId="10" fontId="20" fillId="4" borderId="21" xfId="0" applyNumberFormat="1" applyFont="1" applyFill="1" applyBorder="1" applyAlignment="1" applyProtection="1">
      <alignment horizontal="center" vertical="center"/>
      <protection/>
    </xf>
    <xf numFmtId="10" fontId="4" fillId="0" borderId="21" xfId="0" applyNumberFormat="1" applyFont="1" applyFill="1" applyBorder="1" applyAlignment="1" applyProtection="1">
      <alignment horizontal="center" vertical="center"/>
      <protection/>
    </xf>
    <xf numFmtId="10" fontId="2" fillId="25" borderId="119" xfId="0" applyNumberFormat="1"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locked="0"/>
    </xf>
    <xf numFmtId="10" fontId="5" fillId="22" borderId="117" xfId="0" applyNumberFormat="1" applyFont="1" applyFill="1" applyBorder="1" applyAlignment="1" applyProtection="1">
      <alignment horizontal="center" vertical="center"/>
      <protection/>
    </xf>
    <xf numFmtId="10" fontId="20" fillId="4" borderId="120" xfId="0" applyNumberFormat="1" applyFont="1" applyFill="1" applyBorder="1" applyAlignment="1" applyProtection="1">
      <alignment horizontal="center" vertical="center"/>
      <protection/>
    </xf>
    <xf numFmtId="10" fontId="4" fillId="22" borderId="99" xfId="0" applyNumberFormat="1" applyFont="1" applyFill="1" applyBorder="1" applyAlignment="1" applyProtection="1">
      <alignment horizontal="center" vertical="center" wrapText="1"/>
      <protection/>
    </xf>
    <xf numFmtId="10" fontId="4" fillId="22" borderId="100" xfId="0" applyNumberFormat="1" applyFont="1" applyFill="1" applyBorder="1" applyAlignment="1" applyProtection="1">
      <alignment horizontal="center" vertical="center" wrapText="1"/>
      <protection/>
    </xf>
    <xf numFmtId="2" fontId="1" fillId="26" borderId="48" xfId="0" applyNumberFormat="1" applyFont="1" applyFill="1" applyBorder="1" applyAlignment="1" applyProtection="1">
      <alignment horizontal="center" vertical="center" wrapText="1"/>
      <protection locked="0"/>
    </xf>
    <xf numFmtId="10" fontId="2" fillId="22" borderId="24" xfId="0" applyNumberFormat="1" applyFont="1" applyFill="1" applyBorder="1" applyAlignment="1" applyProtection="1">
      <alignment horizontal="center" vertical="center"/>
      <protection locked="0"/>
    </xf>
    <xf numFmtId="10" fontId="1" fillId="0" borderId="121" xfId="0" applyNumberFormat="1" applyFont="1" applyFill="1" applyBorder="1" applyAlignment="1" applyProtection="1">
      <alignment horizontal="center" vertical="center"/>
      <protection locked="0"/>
    </xf>
    <xf numFmtId="0" fontId="2" fillId="0" borderId="121" xfId="0" applyNumberFormat="1" applyFont="1" applyFill="1" applyBorder="1" applyAlignment="1" applyProtection="1">
      <alignment horizontal="center" vertical="center"/>
      <protection locked="0"/>
    </xf>
    <xf numFmtId="0" fontId="20" fillId="0" borderId="121" xfId="0" applyFont="1" applyFill="1" applyBorder="1" applyAlignment="1" applyProtection="1">
      <alignment horizontal="center" vertical="center"/>
      <protection locked="0"/>
    </xf>
    <xf numFmtId="0" fontId="4" fillId="0" borderId="121" xfId="0" applyFont="1" applyFill="1" applyBorder="1" applyAlignment="1" applyProtection="1">
      <alignment horizontal="center" vertical="center"/>
      <protection locked="0"/>
    </xf>
    <xf numFmtId="2" fontId="2" fillId="22" borderId="67" xfId="0" applyNumberFormat="1" applyFont="1" applyFill="1" applyBorder="1" applyAlignment="1" applyProtection="1">
      <alignment horizontal="center" vertical="center"/>
      <protection/>
    </xf>
    <xf numFmtId="0" fontId="7" fillId="0" borderId="37"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38" xfId="0" applyFont="1" applyBorder="1" applyAlignment="1" applyProtection="1">
      <alignment vertical="center" wrapText="1"/>
      <protection locked="0"/>
    </xf>
    <xf numFmtId="0" fontId="20" fillId="0" borderId="122" xfId="0" applyFont="1" applyFill="1" applyBorder="1" applyAlignment="1" applyProtection="1">
      <alignment horizontal="center" vertical="center"/>
      <protection locked="0"/>
    </xf>
    <xf numFmtId="4" fontId="2" fillId="0" borderId="27" xfId="0" applyNumberFormat="1" applyFont="1" applyFill="1" applyBorder="1" applyAlignment="1" applyProtection="1">
      <alignment horizontal="center" vertical="center"/>
      <protection locked="0"/>
    </xf>
    <xf numFmtId="44" fontId="5" fillId="22" borderId="16" xfId="0" applyNumberFormat="1" applyFont="1" applyFill="1" applyBorder="1" applyAlignment="1" applyProtection="1">
      <alignment horizontal="center" vertical="center"/>
      <protection/>
    </xf>
    <xf numFmtId="0" fontId="7" fillId="0" borderId="42" xfId="0" applyFont="1" applyBorder="1" applyAlignment="1" applyProtection="1">
      <alignment vertical="center" wrapText="1"/>
      <protection locked="0"/>
    </xf>
    <xf numFmtId="0" fontId="7" fillId="0" borderId="82"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44" fontId="5" fillId="22" borderId="17" xfId="0" applyNumberFormat="1" applyFont="1" applyFill="1" applyBorder="1" applyAlignment="1" applyProtection="1">
      <alignment horizontal="center" vertical="center"/>
      <protection/>
    </xf>
    <xf numFmtId="10" fontId="4" fillId="0" borderId="98" xfId="0" applyNumberFormat="1" applyFont="1" applyFill="1" applyBorder="1" applyAlignment="1" applyProtection="1">
      <alignment horizontal="center" vertical="center"/>
      <protection locked="0"/>
    </xf>
    <xf numFmtId="10" fontId="2" fillId="22" borderId="25" xfId="0" applyNumberFormat="1" applyFont="1" applyFill="1" applyBorder="1" applyAlignment="1" applyProtection="1">
      <alignment horizontal="center" vertical="center"/>
      <protection locked="0"/>
    </xf>
    <xf numFmtId="10" fontId="20" fillId="4" borderId="98" xfId="0" applyNumberFormat="1" applyFont="1" applyFill="1" applyBorder="1" applyAlignment="1" applyProtection="1">
      <alignment horizontal="center" vertical="center"/>
      <protection locked="0"/>
    </xf>
    <xf numFmtId="10" fontId="2" fillId="25" borderId="19" xfId="0" applyNumberFormat="1" applyFont="1" applyFill="1" applyBorder="1" applyAlignment="1" applyProtection="1">
      <alignment horizontal="center" vertical="center"/>
      <protection locked="0"/>
    </xf>
    <xf numFmtId="2" fontId="1" fillId="0" borderId="121" xfId="0" applyNumberFormat="1" applyFont="1" applyFill="1" applyBorder="1" applyAlignment="1" applyProtection="1">
      <alignment horizontal="center" vertical="center"/>
      <protection locked="0"/>
    </xf>
    <xf numFmtId="0" fontId="20" fillId="0" borderId="71" xfId="0" applyFont="1" applyFill="1" applyBorder="1" applyAlignment="1" applyProtection="1">
      <alignment horizontal="center" vertical="center"/>
      <protection locked="0"/>
    </xf>
    <xf numFmtId="0" fontId="4" fillId="0" borderId="122" xfId="0" applyFont="1" applyFill="1" applyBorder="1" applyAlignment="1" applyProtection="1">
      <alignment horizontal="center" vertical="center"/>
      <protection locked="0"/>
    </xf>
    <xf numFmtId="10" fontId="20" fillId="4" borderId="16" xfId="0" applyNumberFormat="1" applyFont="1" applyFill="1" applyBorder="1" applyAlignment="1" applyProtection="1">
      <alignment horizontal="center" vertical="center"/>
      <protection/>
    </xf>
    <xf numFmtId="1" fontId="6" fillId="26" borderId="48" xfId="0" applyNumberFormat="1" applyFont="1" applyFill="1" applyBorder="1" applyAlignment="1" applyProtection="1">
      <alignment horizontal="center" vertical="center" wrapText="1"/>
      <protection locked="0"/>
    </xf>
    <xf numFmtId="10" fontId="4" fillId="22" borderId="47" xfId="0" applyNumberFormat="1" applyFont="1" applyFill="1" applyBorder="1" applyAlignment="1" applyProtection="1">
      <alignment horizontal="center" vertical="center" wrapText="1"/>
      <protection/>
    </xf>
    <xf numFmtId="1" fontId="1" fillId="0" borderId="89" xfId="0" applyNumberFormat="1" applyFont="1" applyFill="1" applyBorder="1" applyAlignment="1" applyProtection="1">
      <alignment horizontal="center" vertical="center" wrapText="1"/>
      <protection/>
    </xf>
    <xf numFmtId="1" fontId="7" fillId="0" borderId="59" xfId="0" applyNumberFormat="1" applyFont="1" applyBorder="1" applyAlignment="1" applyProtection="1">
      <alignment horizontal="center" vertical="center" wrapText="1"/>
      <protection locked="0"/>
    </xf>
    <xf numFmtId="1" fontId="1" fillId="26" borderId="60" xfId="0" applyNumberFormat="1" applyFont="1" applyFill="1" applyBorder="1" applyAlignment="1" applyProtection="1">
      <alignment horizontal="center" vertical="center" wrapText="1"/>
      <protection locked="0"/>
    </xf>
    <xf numFmtId="1" fontId="1" fillId="0" borderId="61" xfId="0" applyNumberFormat="1" applyFont="1" applyFill="1" applyBorder="1" applyAlignment="1" applyProtection="1">
      <alignment horizontal="center" vertical="center" wrapText="1"/>
      <protection/>
    </xf>
    <xf numFmtId="1" fontId="1" fillId="26" borderId="62" xfId="0" applyNumberFormat="1" applyFont="1" applyFill="1" applyBorder="1" applyAlignment="1" applyProtection="1">
      <alignment horizontal="center" vertical="center" wrapText="1"/>
      <protection locked="0"/>
    </xf>
    <xf numFmtId="1" fontId="2" fillId="26" borderId="60" xfId="0" applyNumberFormat="1" applyFont="1" applyFill="1" applyBorder="1" applyAlignment="1" applyProtection="1">
      <alignment horizontal="center" vertical="center" wrapText="1"/>
      <protection locked="0"/>
    </xf>
    <xf numFmtId="10" fontId="4" fillId="22" borderId="63" xfId="0" applyNumberFormat="1" applyFont="1" applyFill="1" applyBorder="1" applyAlignment="1" applyProtection="1">
      <alignment horizontal="center" vertical="center" wrapText="1"/>
      <protection/>
    </xf>
    <xf numFmtId="10" fontId="4" fillId="22" borderId="64" xfId="0" applyNumberFormat="1" applyFont="1" applyFill="1" applyBorder="1" applyAlignment="1" applyProtection="1">
      <alignment horizontal="center" vertical="center" wrapText="1"/>
      <protection/>
    </xf>
    <xf numFmtId="10" fontId="2" fillId="22" borderId="17" xfId="0" applyNumberFormat="1" applyFont="1" applyFill="1" applyBorder="1" applyAlignment="1" applyProtection="1">
      <alignment horizontal="center" vertical="center"/>
      <protection locked="0"/>
    </xf>
    <xf numFmtId="2" fontId="1" fillId="0" borderId="17" xfId="0" applyNumberFormat="1" applyFont="1" applyFill="1" applyBorder="1" applyAlignment="1" applyProtection="1">
      <alignment horizontal="center" vertical="center"/>
      <protection locked="0"/>
    </xf>
    <xf numFmtId="0" fontId="2" fillId="22" borderId="91" xfId="0" applyNumberFormat="1" applyFont="1" applyFill="1" applyBorder="1" applyAlignment="1" applyProtection="1">
      <alignment horizontal="center" vertical="center"/>
      <protection locked="0"/>
    </xf>
    <xf numFmtId="44" fontId="5" fillId="22" borderId="24" xfId="0" applyNumberFormat="1" applyFont="1" applyFill="1" applyBorder="1" applyAlignment="1" applyProtection="1">
      <alignment horizontal="center" vertical="center"/>
      <protection/>
    </xf>
    <xf numFmtId="44" fontId="20" fillId="4" borderId="24" xfId="0" applyNumberFormat="1" applyFont="1" applyFill="1" applyBorder="1" applyAlignment="1" applyProtection="1">
      <alignment horizontal="center" vertical="center"/>
      <protection/>
    </xf>
    <xf numFmtId="10" fontId="2" fillId="25" borderId="19" xfId="0" applyNumberFormat="1" applyFont="1" applyFill="1" applyBorder="1" applyAlignment="1" applyProtection="1">
      <alignment horizontal="center" vertical="center"/>
      <protection/>
    </xf>
    <xf numFmtId="10" fontId="4" fillId="0" borderId="123" xfId="0" applyNumberFormat="1" applyFont="1" applyFill="1" applyBorder="1" applyAlignment="1" applyProtection="1">
      <alignment horizontal="center" vertical="center"/>
      <protection locked="0"/>
    </xf>
    <xf numFmtId="10" fontId="2" fillId="22" borderId="21" xfId="0" applyNumberFormat="1" applyFont="1" applyFill="1" applyBorder="1" applyAlignment="1" applyProtection="1">
      <alignment horizontal="center" vertical="center"/>
      <protection locked="0"/>
    </xf>
    <xf numFmtId="10" fontId="20" fillId="4" borderId="21" xfId="0" applyNumberFormat="1" applyFont="1" applyFill="1" applyBorder="1" applyAlignment="1" applyProtection="1">
      <alignment horizontal="center" vertical="center"/>
      <protection locked="0"/>
    </xf>
    <xf numFmtId="10" fontId="4" fillId="0" borderId="21" xfId="0" applyNumberFormat="1" applyFont="1" applyFill="1" applyBorder="1" applyAlignment="1" applyProtection="1">
      <alignment horizontal="center" vertical="center"/>
      <protection locked="0"/>
    </xf>
    <xf numFmtId="10" fontId="2" fillId="25" borderId="124" xfId="0" applyNumberFormat="1" applyFont="1" applyFill="1" applyBorder="1" applyAlignment="1" applyProtection="1">
      <alignment horizontal="center" vertical="center"/>
      <protection locked="0"/>
    </xf>
    <xf numFmtId="2" fontId="1" fillId="0" borderId="25" xfId="0" applyNumberFormat="1" applyFont="1" applyFill="1" applyBorder="1" applyAlignment="1" applyProtection="1">
      <alignment horizontal="center" vertical="center"/>
      <protection locked="0"/>
    </xf>
    <xf numFmtId="0" fontId="2" fillId="0" borderId="25" xfId="0" applyNumberFormat="1" applyFont="1" applyFill="1" applyBorder="1" applyAlignment="1" applyProtection="1">
      <alignment horizontal="center" vertical="center"/>
      <protection locked="0"/>
    </xf>
    <xf numFmtId="0" fontId="2" fillId="0" borderId="112" xfId="0" applyNumberFormat="1" applyFont="1" applyFill="1" applyBorder="1" applyAlignment="1" applyProtection="1">
      <alignment horizontal="center" vertical="center"/>
      <protection locked="0"/>
    </xf>
    <xf numFmtId="10" fontId="4" fillId="0" borderId="98" xfId="0" applyNumberFormat="1" applyFont="1" applyFill="1" applyBorder="1" applyAlignment="1" applyProtection="1">
      <alignment horizontal="center" vertical="center"/>
      <protection/>
    </xf>
    <xf numFmtId="10" fontId="2" fillId="25" borderId="29" xfId="0" applyNumberFormat="1"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locked="0"/>
    </xf>
    <xf numFmtId="2" fontId="2" fillId="22" borderId="16" xfId="0" applyNumberFormat="1" applyFont="1" applyFill="1" applyBorder="1" applyAlignment="1" applyProtection="1">
      <alignment horizontal="center" vertical="center"/>
      <protection/>
    </xf>
    <xf numFmtId="44" fontId="4" fillId="0" borderId="25" xfId="0" applyNumberFormat="1" applyFont="1" applyFill="1" applyBorder="1" applyAlignment="1" applyProtection="1">
      <alignment horizontal="center" vertical="center"/>
      <protection/>
    </xf>
    <xf numFmtId="44" fontId="5" fillId="22" borderId="25" xfId="0" applyNumberFormat="1" applyFont="1" applyFill="1" applyBorder="1" applyAlignment="1" applyProtection="1">
      <alignment horizontal="center" vertical="center"/>
      <protection/>
    </xf>
    <xf numFmtId="44" fontId="20" fillId="4" borderId="25" xfId="0" applyNumberFormat="1" applyFont="1" applyFill="1" applyBorder="1" applyAlignment="1" applyProtection="1">
      <alignment horizontal="center" vertical="center"/>
      <protection/>
    </xf>
    <xf numFmtId="44" fontId="4" fillId="0" borderId="98" xfId="0" applyNumberFormat="1" applyFont="1" applyFill="1" applyBorder="1" applyAlignment="1" applyProtection="1">
      <alignment horizontal="center" vertical="center"/>
      <protection/>
    </xf>
    <xf numFmtId="10" fontId="2" fillId="25" borderId="112" xfId="0" applyNumberFormat="1" applyFont="1" applyFill="1" applyBorder="1" applyAlignment="1" applyProtection="1">
      <alignment horizontal="center" vertical="center"/>
      <protection/>
    </xf>
    <xf numFmtId="44" fontId="7" fillId="0" borderId="55" xfId="0" applyNumberFormat="1" applyFont="1" applyBorder="1" applyAlignment="1" applyProtection="1">
      <alignment horizontal="center" vertical="center" wrapText="1"/>
      <protection locked="0"/>
    </xf>
    <xf numFmtId="44" fontId="1" fillId="26" borderId="56" xfId="0" applyNumberFormat="1" applyFont="1" applyFill="1" applyBorder="1" applyAlignment="1" applyProtection="1">
      <alignment horizontal="center" vertical="center" wrapText="1"/>
      <protection locked="0"/>
    </xf>
    <xf numFmtId="44" fontId="1" fillId="26" borderId="58" xfId="0" applyNumberFormat="1" applyFont="1" applyFill="1" applyBorder="1" applyAlignment="1" applyProtection="1">
      <alignment horizontal="center" vertical="center" wrapText="1"/>
      <protection locked="0"/>
    </xf>
    <xf numFmtId="44" fontId="2" fillId="26" borderId="56"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2" fontId="21" fillId="4" borderId="24" xfId="0" applyNumberFormat="1" applyFont="1" applyFill="1" applyBorder="1" applyAlignment="1" applyProtection="1">
      <alignment horizontal="center" vertical="center"/>
      <protection locked="0"/>
    </xf>
    <xf numFmtId="10" fontId="4" fillId="0" borderId="17" xfId="0" applyNumberFormat="1" applyFont="1" applyFill="1" applyBorder="1" applyAlignment="1" applyProtection="1">
      <alignment horizontal="center" vertical="center"/>
      <protection locked="0"/>
    </xf>
    <xf numFmtId="10" fontId="20" fillId="4" borderId="25" xfId="0" applyNumberFormat="1" applyFont="1" applyFill="1" applyBorder="1" applyAlignment="1" applyProtection="1">
      <alignment horizontal="center" vertical="center"/>
      <protection locked="0"/>
    </xf>
    <xf numFmtId="10" fontId="4" fillId="0" borderId="84" xfId="0" applyNumberFormat="1" applyFont="1" applyFill="1" applyBorder="1" applyAlignment="1" applyProtection="1">
      <alignment horizontal="center" vertical="center"/>
      <protection locked="0"/>
    </xf>
    <xf numFmtId="10" fontId="2" fillId="25" borderId="125" xfId="0" applyNumberFormat="1" applyFont="1" applyFill="1" applyBorder="1" applyAlignment="1" applyProtection="1">
      <alignment horizontal="center" vertical="center"/>
      <protection locked="0"/>
    </xf>
    <xf numFmtId="10" fontId="2" fillId="25" borderId="118" xfId="0" applyNumberFormat="1" applyFont="1" applyFill="1" applyBorder="1" applyAlignment="1" applyProtection="1">
      <alignment horizontal="center" vertical="center"/>
      <protection locked="0"/>
    </xf>
    <xf numFmtId="0" fontId="5" fillId="22" borderId="67" xfId="0" applyNumberFormat="1" applyFont="1" applyFill="1" applyBorder="1" applyAlignment="1" applyProtection="1">
      <alignment horizontal="center" vertical="center"/>
      <protection/>
    </xf>
    <xf numFmtId="0" fontId="20" fillId="4" borderId="16" xfId="0" applyFont="1" applyFill="1" applyBorder="1" applyAlignment="1" applyProtection="1">
      <alignment horizontal="center" vertical="center"/>
      <protection/>
    </xf>
    <xf numFmtId="1" fontId="4" fillId="0" borderId="24" xfId="0" applyNumberFormat="1" applyFont="1" applyFill="1" applyBorder="1" applyAlignment="1" applyProtection="1">
      <alignment horizontal="center" vertical="center"/>
      <protection/>
    </xf>
    <xf numFmtId="2" fontId="4" fillId="0" borderId="21" xfId="0" applyNumberFormat="1" applyFont="1" applyFill="1" applyBorder="1" applyAlignment="1" applyProtection="1">
      <alignment horizontal="center" vertical="center"/>
      <protection locked="0"/>
    </xf>
    <xf numFmtId="0" fontId="2" fillId="22" borderId="93" xfId="0" applyNumberFormat="1" applyFont="1" applyFill="1" applyBorder="1" applyAlignment="1" applyProtection="1">
      <alignment horizontal="center" vertical="center"/>
      <protection locked="0"/>
    </xf>
    <xf numFmtId="2" fontId="20" fillId="4" borderId="21" xfId="0" applyNumberFormat="1" applyFont="1" applyFill="1" applyBorder="1" applyAlignment="1" applyProtection="1">
      <alignment horizontal="center" vertical="center"/>
      <protection locked="0"/>
    </xf>
    <xf numFmtId="10" fontId="2" fillId="25" borderId="119" xfId="0" applyNumberFormat="1" applyFont="1" applyFill="1" applyBorder="1" applyAlignment="1" applyProtection="1">
      <alignment horizontal="center" vertical="center"/>
      <protection locked="0"/>
    </xf>
    <xf numFmtId="2" fontId="1" fillId="0" borderId="126" xfId="0" applyNumberFormat="1" applyFont="1" applyFill="1" applyBorder="1" applyAlignment="1" applyProtection="1">
      <alignment horizontal="center" vertical="center"/>
      <protection locked="0"/>
    </xf>
    <xf numFmtId="4" fontId="2" fillId="0" borderId="26"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4" fontId="2" fillId="0" borderId="70" xfId="0" applyNumberFormat="1" applyFont="1" applyFill="1" applyBorder="1" applyAlignment="1" applyProtection="1">
      <alignment horizontal="center" vertical="center"/>
      <protection locked="0"/>
    </xf>
    <xf numFmtId="10" fontId="5" fillId="22" borderId="21" xfId="0" applyNumberFormat="1" applyFont="1" applyFill="1" applyBorder="1" applyAlignment="1" applyProtection="1">
      <alignment horizontal="center" vertical="center"/>
      <protection/>
    </xf>
    <xf numFmtId="10" fontId="20" fillId="4" borderId="25" xfId="0" applyNumberFormat="1" applyFont="1" applyFill="1" applyBorder="1" applyAlignment="1" applyProtection="1">
      <alignment horizontal="center" vertical="center"/>
      <protection/>
    </xf>
    <xf numFmtId="0" fontId="5" fillId="0" borderId="121" xfId="0" applyFont="1" applyFill="1" applyBorder="1" applyAlignment="1" applyProtection="1">
      <alignment horizontal="center" vertical="center"/>
      <protection locked="0"/>
    </xf>
    <xf numFmtId="1" fontId="4" fillId="0" borderId="16" xfId="0" applyNumberFormat="1" applyFont="1" applyFill="1" applyBorder="1" applyAlignment="1" applyProtection="1">
      <alignment horizontal="center" vertical="center"/>
      <protection/>
    </xf>
    <xf numFmtId="1" fontId="5" fillId="22" borderId="16" xfId="0" applyNumberFormat="1" applyFont="1" applyFill="1" applyBorder="1" applyAlignment="1" applyProtection="1">
      <alignment horizontal="center" vertical="center"/>
      <protection/>
    </xf>
    <xf numFmtId="1" fontId="20" fillId="4" borderId="16" xfId="0" applyNumberFormat="1" applyFont="1" applyFill="1" applyBorder="1" applyAlignment="1" applyProtection="1">
      <alignment horizontal="center" vertical="center"/>
      <protection/>
    </xf>
    <xf numFmtId="3" fontId="1" fillId="0" borderId="10" xfId="0" applyNumberFormat="1" applyFont="1" applyFill="1" applyBorder="1" applyAlignment="1" applyProtection="1">
      <alignment horizontal="center" vertical="center" wrapText="1"/>
      <protection/>
    </xf>
    <xf numFmtId="2" fontId="7" fillId="0" borderId="41" xfId="0" applyNumberFormat="1" applyFont="1" applyBorder="1" applyAlignment="1" applyProtection="1">
      <alignment horizontal="center" vertical="center" wrapText="1"/>
      <protection locked="0"/>
    </xf>
    <xf numFmtId="2" fontId="1" fillId="26" borderId="42" xfId="0" applyNumberFormat="1" applyFont="1" applyFill="1" applyBorder="1" applyAlignment="1" applyProtection="1">
      <alignment horizontal="center" vertical="center" wrapText="1"/>
      <protection locked="0"/>
    </xf>
    <xf numFmtId="2" fontId="1" fillId="26" borderId="44" xfId="0" applyNumberFormat="1" applyFont="1" applyFill="1" applyBorder="1" applyAlignment="1" applyProtection="1">
      <alignment horizontal="center" vertical="center" wrapText="1"/>
      <protection locked="0"/>
    </xf>
    <xf numFmtId="2" fontId="2" fillId="26" borderId="42" xfId="0" applyNumberFormat="1" applyFont="1" applyFill="1" applyBorder="1" applyAlignment="1" applyProtection="1">
      <alignment horizontal="center" vertical="center" wrapText="1"/>
      <protection locked="0"/>
    </xf>
    <xf numFmtId="0" fontId="0" fillId="0" borderId="73" xfId="0" applyBorder="1" applyAlignment="1" applyProtection="1">
      <alignment wrapText="1"/>
      <protection locked="0"/>
    </xf>
    <xf numFmtId="0" fontId="0" fillId="0" borderId="74" xfId="0" applyBorder="1" applyAlignment="1" applyProtection="1">
      <alignment wrapText="1"/>
      <protection locked="0"/>
    </xf>
    <xf numFmtId="4" fontId="4" fillId="0" borderId="24" xfId="0" applyNumberFormat="1" applyFont="1" applyFill="1" applyBorder="1" applyAlignment="1" applyProtection="1">
      <alignment horizontal="center" vertical="center"/>
      <protection/>
    </xf>
    <xf numFmtId="4" fontId="5" fillId="22" borderId="17" xfId="0" applyNumberFormat="1" applyFont="1" applyFill="1" applyBorder="1" applyAlignment="1" applyProtection="1">
      <alignment horizontal="center" vertical="center"/>
      <protection/>
    </xf>
    <xf numFmtId="4" fontId="20" fillId="4" borderId="24" xfId="0" applyNumberFormat="1" applyFont="1" applyFill="1" applyBorder="1" applyAlignment="1" applyProtection="1">
      <alignment horizontal="center" vertical="center"/>
      <protection/>
    </xf>
    <xf numFmtId="2" fontId="20" fillId="4" borderId="67" xfId="0" applyNumberFormat="1" applyFont="1" applyFill="1" applyBorder="1" applyAlignment="1" applyProtection="1">
      <alignment horizontal="center" vertical="center"/>
      <protection/>
    </xf>
    <xf numFmtId="164" fontId="4" fillId="0" borderId="16" xfId="0" applyNumberFormat="1" applyFont="1" applyFill="1" applyBorder="1" applyAlignment="1" applyProtection="1">
      <alignment horizontal="center" vertical="center"/>
      <protection/>
    </xf>
    <xf numFmtId="164" fontId="5" fillId="22" borderId="67" xfId="0" applyNumberFormat="1" applyFont="1" applyFill="1" applyBorder="1" applyAlignment="1" applyProtection="1">
      <alignment horizontal="center" vertical="center"/>
      <protection/>
    </xf>
    <xf numFmtId="164" fontId="20" fillId="4" borderId="16" xfId="0" applyNumberFormat="1" applyFont="1" applyFill="1" applyBorder="1" applyAlignment="1" applyProtection="1">
      <alignment horizontal="center" vertical="center"/>
      <protection/>
    </xf>
    <xf numFmtId="164" fontId="4" fillId="0" borderId="24" xfId="0" applyNumberFormat="1" applyFont="1" applyFill="1" applyBorder="1" applyAlignment="1" applyProtection="1">
      <alignment horizontal="center" vertical="center"/>
      <protection locked="0"/>
    </xf>
    <xf numFmtId="164" fontId="5" fillId="22" borderId="92" xfId="0" applyNumberFormat="1" applyFont="1" applyFill="1" applyBorder="1" applyAlignment="1" applyProtection="1">
      <alignment horizontal="center" vertical="center"/>
      <protection locked="0"/>
    </xf>
    <xf numFmtId="164" fontId="20" fillId="4" borderId="92" xfId="0" applyNumberFormat="1" applyFont="1" applyFill="1" applyBorder="1" applyAlignment="1" applyProtection="1">
      <alignment horizontal="center" vertical="center"/>
      <protection locked="0"/>
    </xf>
    <xf numFmtId="164" fontId="20" fillId="4" borderId="21" xfId="0" applyNumberFormat="1" applyFont="1" applyFill="1" applyBorder="1" applyAlignment="1" applyProtection="1">
      <alignment horizontal="center" vertical="center"/>
      <protection locked="0"/>
    </xf>
    <xf numFmtId="164" fontId="4" fillId="0" borderId="21" xfId="0" applyNumberFormat="1" applyFont="1" applyFill="1" applyBorder="1" applyAlignment="1" applyProtection="1">
      <alignment horizontal="center" vertical="center"/>
      <protection locked="0"/>
    </xf>
    <xf numFmtId="10" fontId="5" fillId="22" borderId="17" xfId="0" applyNumberFormat="1" applyFont="1" applyFill="1" applyBorder="1" applyAlignment="1" applyProtection="1">
      <alignment horizontal="center" vertical="center"/>
      <protection locked="0"/>
    </xf>
    <xf numFmtId="2" fontId="4" fillId="0" borderId="18" xfId="0" applyNumberFormat="1" applyFont="1" applyFill="1" applyBorder="1" applyAlignment="1" applyProtection="1">
      <alignment horizontal="center" vertical="center"/>
      <protection locked="0"/>
    </xf>
    <xf numFmtId="10" fontId="5" fillId="22" borderId="18" xfId="0" applyNumberFormat="1" applyFont="1" applyFill="1" applyBorder="1" applyAlignment="1" applyProtection="1">
      <alignment horizontal="center" vertical="center"/>
      <protection locked="0"/>
    </xf>
    <xf numFmtId="10" fontId="1" fillId="26" borderId="48"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protection locked="0"/>
    </xf>
    <xf numFmtId="10" fontId="5" fillId="22" borderId="91" xfId="0" applyNumberFormat="1" applyFont="1" applyFill="1" applyBorder="1" applyAlignment="1" applyProtection="1">
      <alignment horizontal="center" vertical="center"/>
      <protection/>
    </xf>
    <xf numFmtId="2" fontId="1" fillId="0" borderId="85" xfId="0" applyNumberFormat="1" applyFont="1" applyFill="1" applyBorder="1" applyAlignment="1" applyProtection="1">
      <alignment horizontal="center" vertical="center" wrapText="1"/>
      <protection/>
    </xf>
    <xf numFmtId="1" fontId="22" fillId="0" borderId="41" xfId="0" applyNumberFormat="1" applyFont="1" applyBorder="1" applyAlignment="1" applyProtection="1">
      <alignment horizontal="center" vertical="center" wrapText="1"/>
      <protection locked="0"/>
    </xf>
    <xf numFmtId="1" fontId="8" fillId="26" borderId="42" xfId="0" applyNumberFormat="1" applyFont="1" applyFill="1" applyBorder="1" applyAlignment="1" applyProtection="1">
      <alignment horizontal="center" vertical="center" wrapText="1"/>
      <protection locked="0"/>
    </xf>
    <xf numFmtId="0" fontId="45" fillId="24" borderId="34" xfId="0" applyFont="1" applyFill="1" applyBorder="1" applyAlignment="1" applyProtection="1">
      <alignment horizontal="left" vertical="center" wrapText="1"/>
      <protection locked="0"/>
    </xf>
    <xf numFmtId="10" fontId="5" fillId="22" borderId="111" xfId="0" applyNumberFormat="1" applyFont="1" applyFill="1" applyBorder="1" applyAlignment="1" applyProtection="1">
      <alignment horizontal="center" vertical="center"/>
      <protection/>
    </xf>
    <xf numFmtId="10" fontId="20" fillId="4" borderId="98" xfId="0" applyNumberFormat="1" applyFont="1" applyFill="1" applyBorder="1" applyAlignment="1" applyProtection="1">
      <alignment horizontal="center" vertical="center"/>
      <protection/>
    </xf>
    <xf numFmtId="1" fontId="1" fillId="0" borderId="17" xfId="0" applyNumberFormat="1" applyFont="1" applyFill="1" applyBorder="1" applyAlignment="1" applyProtection="1">
      <alignment horizontal="center" vertical="center"/>
      <protection locked="0"/>
    </xf>
    <xf numFmtId="1" fontId="2" fillId="22" borderId="91" xfId="0" applyNumberFormat="1" applyFont="1" applyFill="1" applyBorder="1" applyAlignment="1" applyProtection="1">
      <alignment horizontal="center" vertical="center"/>
      <protection locked="0"/>
    </xf>
    <xf numFmtId="1" fontId="20" fillId="4" borderId="24" xfId="0" applyNumberFormat="1" applyFont="1" applyFill="1" applyBorder="1" applyAlignment="1" applyProtection="1">
      <alignment horizontal="center" vertical="center"/>
      <protection locked="0"/>
    </xf>
    <xf numFmtId="1" fontId="4" fillId="0" borderId="25" xfId="0" applyNumberFormat="1" applyFont="1" applyFill="1" applyBorder="1" applyAlignment="1" applyProtection="1">
      <alignment horizontal="center" vertical="center"/>
      <protection locked="0"/>
    </xf>
    <xf numFmtId="1" fontId="20" fillId="4" borderId="25" xfId="0" applyNumberFormat="1" applyFont="1" applyFill="1" applyBorder="1" applyAlignment="1" applyProtection="1">
      <alignment horizontal="center" vertical="center"/>
      <protection locked="0"/>
    </xf>
    <xf numFmtId="10" fontId="2" fillId="22" borderId="65" xfId="0" applyNumberFormat="1" applyFont="1" applyFill="1" applyBorder="1" applyAlignment="1" applyProtection="1">
      <alignment horizontal="center" vertical="center"/>
      <protection locked="0"/>
    </xf>
    <xf numFmtId="10" fontId="20" fillId="4" borderId="65" xfId="0" applyNumberFormat="1" applyFont="1" applyFill="1" applyBorder="1" applyAlignment="1" applyProtection="1">
      <alignment horizontal="center" vertical="center"/>
      <protection locked="0"/>
    </xf>
    <xf numFmtId="1" fontId="4" fillId="0" borderId="17" xfId="0" applyNumberFormat="1" applyFont="1" applyFill="1" applyBorder="1" applyAlignment="1" applyProtection="1">
      <alignment horizontal="center" vertical="center"/>
      <protection locked="0"/>
    </xf>
    <xf numFmtId="1" fontId="5" fillId="22" borderId="91" xfId="0" applyNumberFormat="1" applyFont="1" applyFill="1" applyBorder="1" applyAlignment="1" applyProtection="1">
      <alignment horizontal="center" vertical="center"/>
      <protection locked="0"/>
    </xf>
    <xf numFmtId="1" fontId="22" fillId="0" borderId="59" xfId="0" applyNumberFormat="1" applyFont="1" applyBorder="1" applyAlignment="1" applyProtection="1">
      <alignment horizontal="center" vertical="center" wrapText="1"/>
      <protection locked="0"/>
    </xf>
    <xf numFmtId="1" fontId="8" fillId="26" borderId="60" xfId="0" applyNumberFormat="1" applyFont="1" applyFill="1" applyBorder="1" applyAlignment="1" applyProtection="1">
      <alignment horizontal="center" vertical="center" wrapText="1"/>
      <protection locked="0"/>
    </xf>
    <xf numFmtId="44" fontId="7" fillId="26" borderId="47" xfId="0" applyNumberFormat="1" applyFont="1" applyFill="1" applyBorder="1" applyAlignment="1" applyProtection="1">
      <alignment horizontal="center" vertical="center" wrapText="1"/>
      <protection locked="0"/>
    </xf>
    <xf numFmtId="44" fontId="6" fillId="26" borderId="47" xfId="0" applyNumberFormat="1" applyFont="1" applyFill="1" applyBorder="1" applyAlignment="1" applyProtection="1">
      <alignment horizontal="center" vertical="center" wrapText="1"/>
      <protection locked="0"/>
    </xf>
    <xf numFmtId="44" fontId="1" fillId="0" borderId="85" xfId="0" applyNumberFormat="1" applyFont="1" applyFill="1" applyBorder="1" applyAlignment="1" applyProtection="1">
      <alignment horizontal="center" vertical="center" wrapText="1"/>
      <protection/>
    </xf>
    <xf numFmtId="2" fontId="1" fillId="0" borderId="61" xfId="0" applyNumberFormat="1" applyFont="1" applyFill="1" applyBorder="1" applyAlignment="1" applyProtection="1">
      <alignment horizontal="center" vertical="center" wrapText="1"/>
      <protection/>
    </xf>
    <xf numFmtId="10" fontId="5" fillId="22" borderId="84" xfId="0" applyNumberFormat="1" applyFont="1" applyFill="1" applyBorder="1" applyAlignment="1" applyProtection="1">
      <alignment horizontal="center" vertical="center"/>
      <protection locked="0"/>
    </xf>
    <xf numFmtId="10" fontId="5" fillId="22" borderId="92" xfId="0" applyNumberFormat="1" applyFont="1" applyFill="1" applyBorder="1" applyAlignment="1" applyProtection="1">
      <alignment horizontal="center" vertical="center"/>
      <protection/>
    </xf>
    <xf numFmtId="10" fontId="5" fillId="22" borderId="92" xfId="0" applyNumberFormat="1" applyFont="1" applyFill="1" applyBorder="1" applyAlignment="1" applyProtection="1">
      <alignment horizontal="center" vertical="center"/>
      <protection locked="0"/>
    </xf>
    <xf numFmtId="0" fontId="2" fillId="0" borderId="71" xfId="0" applyNumberFormat="1" applyFont="1" applyFill="1" applyBorder="1" applyAlignment="1" applyProtection="1">
      <alignment horizontal="center" vertical="center"/>
      <protection locked="0"/>
    </xf>
    <xf numFmtId="10" fontId="5" fillId="22" borderId="98" xfId="0" applyNumberFormat="1" applyFont="1" applyFill="1" applyBorder="1" applyAlignment="1" applyProtection="1">
      <alignment horizontal="center" vertical="center"/>
      <protection/>
    </xf>
    <xf numFmtId="10" fontId="20" fillId="4" borderId="65" xfId="0" applyNumberFormat="1" applyFont="1" applyFill="1" applyBorder="1" applyAlignment="1" applyProtection="1">
      <alignment horizontal="center" vertical="center"/>
      <protection/>
    </xf>
    <xf numFmtId="10" fontId="2" fillId="25" borderId="125" xfId="0" applyNumberFormat="1" applyFont="1" applyFill="1" applyBorder="1" applyAlignment="1" applyProtection="1">
      <alignment horizontal="center" vertical="center"/>
      <protection/>
    </xf>
    <xf numFmtId="1" fontId="1" fillId="0" borderId="57" xfId="0" applyNumberFormat="1" applyFont="1" applyFill="1" applyBorder="1" applyAlignment="1" applyProtection="1">
      <alignment horizontal="center" vertical="center" wrapText="1"/>
      <protection/>
    </xf>
    <xf numFmtId="10" fontId="7" fillId="26" borderId="41" xfId="0" applyNumberFormat="1" applyFont="1" applyFill="1" applyBorder="1" applyAlignment="1" applyProtection="1">
      <alignment horizontal="center" vertical="center" wrapText="1"/>
      <protection locked="0"/>
    </xf>
    <xf numFmtId="0" fontId="17" fillId="0" borderId="0" xfId="0" applyFont="1" applyAlignment="1" applyProtection="1">
      <alignment/>
      <protection locked="0"/>
    </xf>
    <xf numFmtId="0" fontId="20" fillId="0" borderId="127" xfId="0" applyFont="1" applyFill="1" applyBorder="1" applyAlignment="1" applyProtection="1">
      <alignment horizontal="center" vertical="center"/>
      <protection locked="0"/>
    </xf>
    <xf numFmtId="0" fontId="4" fillId="0" borderId="127" xfId="0" applyFont="1" applyFill="1" applyBorder="1" applyAlignment="1" applyProtection="1">
      <alignment horizontal="center" vertical="center"/>
      <protection locked="0"/>
    </xf>
    <xf numFmtId="0" fontId="2" fillId="0" borderId="128" xfId="0" applyNumberFormat="1" applyFont="1" applyFill="1" applyBorder="1" applyAlignment="1" applyProtection="1">
      <alignment horizontal="center" vertical="center"/>
      <protection locked="0"/>
    </xf>
    <xf numFmtId="2" fontId="4" fillId="0" borderId="17" xfId="0" applyNumberFormat="1" applyFont="1" applyFill="1" applyBorder="1" applyAlignment="1" applyProtection="1">
      <alignment horizontal="center" vertical="center"/>
      <protection/>
    </xf>
    <xf numFmtId="0" fontId="6" fillId="0" borderId="56" xfId="0" applyFont="1" applyBorder="1" applyAlignment="1" applyProtection="1">
      <alignment vertical="center" wrapText="1"/>
      <protection locked="0"/>
    </xf>
    <xf numFmtId="0" fontId="7" fillId="0" borderId="94" xfId="0" applyFont="1" applyBorder="1" applyAlignment="1" applyProtection="1">
      <alignment vertical="center" wrapText="1"/>
      <protection locked="0"/>
    </xf>
    <xf numFmtId="0" fontId="7" fillId="0" borderId="58" xfId="0" applyFont="1" applyBorder="1" applyAlignment="1" applyProtection="1">
      <alignment vertical="center" wrapText="1"/>
      <protection locked="0"/>
    </xf>
    <xf numFmtId="44" fontId="4" fillId="0" borderId="21" xfId="0" applyNumberFormat="1" applyFont="1" applyFill="1" applyBorder="1" applyAlignment="1" applyProtection="1">
      <alignment horizontal="center" vertical="center"/>
      <protection/>
    </xf>
    <xf numFmtId="44" fontId="5" fillId="22" borderId="21" xfId="0" applyNumberFormat="1" applyFont="1" applyFill="1" applyBorder="1" applyAlignment="1" applyProtection="1">
      <alignment horizontal="center" vertical="center"/>
      <protection/>
    </xf>
    <xf numFmtId="2" fontId="1" fillId="0" borderId="10" xfId="0" applyNumberFormat="1" applyFont="1" applyFill="1" applyBorder="1" applyAlignment="1" applyProtection="1">
      <alignment horizontal="center" vertical="center" wrapText="1"/>
      <protection/>
    </xf>
    <xf numFmtId="2" fontId="1" fillId="0" borderId="89" xfId="0" applyNumberFormat="1" applyFont="1" applyFill="1" applyBorder="1" applyAlignment="1" applyProtection="1">
      <alignment horizontal="center" vertical="center" wrapText="1"/>
      <protection/>
    </xf>
    <xf numFmtId="10" fontId="2" fillId="25" borderId="124" xfId="0" applyNumberFormat="1" applyFont="1" applyFill="1" applyBorder="1" applyAlignment="1" applyProtection="1">
      <alignment horizontal="center" vertical="center"/>
      <protection/>
    </xf>
    <xf numFmtId="10" fontId="2" fillId="22" borderId="117" xfId="0" applyNumberFormat="1" applyFont="1" applyFill="1" applyBorder="1" applyAlignment="1" applyProtection="1">
      <alignment horizontal="center" vertical="center"/>
      <protection/>
    </xf>
    <xf numFmtId="10" fontId="2" fillId="22" borderId="17" xfId="0" applyNumberFormat="1" applyFont="1" applyFill="1" applyBorder="1" applyAlignment="1" applyProtection="1">
      <alignment horizontal="center" vertical="center"/>
      <protection/>
    </xf>
    <xf numFmtId="2" fontId="7" fillId="0" borderId="47" xfId="0" applyNumberFormat="1" applyFont="1" applyBorder="1" applyAlignment="1" applyProtection="1">
      <alignment horizontal="center" vertical="center" wrapText="1"/>
      <protection/>
    </xf>
    <xf numFmtId="2" fontId="1" fillId="0" borderId="47" xfId="0" applyNumberFormat="1" applyFont="1" applyFill="1" applyBorder="1" applyAlignment="1" applyProtection="1">
      <alignment horizontal="center" vertical="center" wrapText="1"/>
      <protection/>
    </xf>
    <xf numFmtId="10" fontId="7" fillId="26" borderId="47" xfId="0" applyNumberFormat="1" applyFont="1" applyFill="1" applyBorder="1" applyAlignment="1" applyProtection="1">
      <alignment horizontal="center" vertical="center" wrapText="1"/>
      <protection locked="0"/>
    </xf>
    <xf numFmtId="10" fontId="6" fillId="26" borderId="4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protection locked="0"/>
    </xf>
    <xf numFmtId="2" fontId="6" fillId="26" borderId="47" xfId="0" applyNumberFormat="1" applyFont="1" applyFill="1" applyBorder="1" applyAlignment="1" applyProtection="1">
      <alignment horizontal="center" vertical="center" wrapText="1"/>
      <protection/>
    </xf>
    <xf numFmtId="44" fontId="4" fillId="0" borderId="24" xfId="0" applyNumberFormat="1" applyFont="1" applyFill="1" applyBorder="1" applyAlignment="1" applyProtection="1">
      <alignment horizontal="center" vertical="center"/>
      <protection locked="0"/>
    </xf>
    <xf numFmtId="44" fontId="20" fillId="4" borderId="24" xfId="0" applyNumberFormat="1" applyFont="1" applyFill="1" applyBorder="1" applyAlignment="1" applyProtection="1">
      <alignment horizontal="center" vertical="center"/>
      <protection locked="0"/>
    </xf>
    <xf numFmtId="2" fontId="5" fillId="22" borderId="24" xfId="0" applyNumberFormat="1" applyFont="1" applyFill="1" applyBorder="1" applyAlignment="1" applyProtection="1">
      <alignment horizontal="center" vertical="center"/>
      <protection locked="0"/>
    </xf>
    <xf numFmtId="44" fontId="5" fillId="22" borderId="24" xfId="0" applyNumberFormat="1" applyFont="1" applyFill="1" applyBorder="1" applyAlignment="1" applyProtection="1">
      <alignment horizontal="center" vertical="center"/>
      <protection locked="0"/>
    </xf>
    <xf numFmtId="0" fontId="5" fillId="0" borderId="71" xfId="0" applyNumberFormat="1" applyFont="1" applyFill="1" applyBorder="1" applyAlignment="1" applyProtection="1">
      <alignment horizontal="center" vertical="center"/>
      <protection locked="0"/>
    </xf>
    <xf numFmtId="10" fontId="4" fillId="0" borderId="30" xfId="0" applyNumberFormat="1" applyFont="1" applyFill="1" applyBorder="1" applyAlignment="1" applyProtection="1">
      <alignment horizontal="center" vertical="center"/>
      <protection locked="0"/>
    </xf>
    <xf numFmtId="10" fontId="4" fillId="0" borderId="18" xfId="0" applyNumberFormat="1" applyFont="1" applyFill="1" applyBorder="1" applyAlignment="1" applyProtection="1">
      <alignment horizontal="center" vertical="center"/>
      <protection locked="0"/>
    </xf>
    <xf numFmtId="10" fontId="20" fillId="4" borderId="18" xfId="0" applyNumberFormat="1" applyFont="1" applyFill="1" applyBorder="1" applyAlignment="1" applyProtection="1">
      <alignment horizontal="center" vertical="center"/>
      <protection locked="0"/>
    </xf>
    <xf numFmtId="2" fontId="7" fillId="0" borderId="59" xfId="0" applyNumberFormat="1" applyFont="1" applyBorder="1" applyAlignment="1" applyProtection="1">
      <alignment horizontal="center" vertical="center" wrapText="1"/>
      <protection locked="0"/>
    </xf>
    <xf numFmtId="2" fontId="1" fillId="26" borderId="60" xfId="0" applyNumberFormat="1" applyFont="1" applyFill="1" applyBorder="1" applyAlignment="1" applyProtection="1">
      <alignment horizontal="center" vertical="center" wrapText="1"/>
      <protection locked="0"/>
    </xf>
    <xf numFmtId="2" fontId="1" fillId="26" borderId="62" xfId="0" applyNumberFormat="1" applyFont="1" applyFill="1" applyBorder="1" applyAlignment="1" applyProtection="1">
      <alignment horizontal="center" vertical="center" wrapText="1"/>
      <protection locked="0"/>
    </xf>
    <xf numFmtId="2" fontId="2" fillId="26" borderId="60" xfId="0" applyNumberFormat="1" applyFont="1" applyFill="1" applyBorder="1" applyAlignment="1" applyProtection="1">
      <alignment horizontal="center" vertical="center" wrapText="1"/>
      <protection locked="0"/>
    </xf>
    <xf numFmtId="10" fontId="4" fillId="0" borderId="129" xfId="0" applyNumberFormat="1" applyFont="1" applyFill="1" applyBorder="1" applyAlignment="1" applyProtection="1">
      <alignment horizontal="center" vertical="center"/>
      <protection/>
    </xf>
    <xf numFmtId="10" fontId="5" fillId="22" borderId="129" xfId="0" applyNumberFormat="1" applyFont="1" applyFill="1" applyBorder="1" applyAlignment="1" applyProtection="1">
      <alignment horizontal="center" vertical="center"/>
      <protection/>
    </xf>
    <xf numFmtId="10" fontId="20" fillId="4" borderId="129" xfId="0" applyNumberFormat="1" applyFont="1" applyFill="1" applyBorder="1" applyAlignment="1" applyProtection="1">
      <alignment horizontal="center" vertical="center"/>
      <protection/>
    </xf>
    <xf numFmtId="9" fontId="4" fillId="0" borderId="17" xfId="0" applyNumberFormat="1" applyFont="1" applyFill="1" applyBorder="1" applyAlignment="1" applyProtection="1">
      <alignment horizontal="center" vertical="center"/>
      <protection/>
    </xf>
    <xf numFmtId="9" fontId="5" fillId="22" borderId="17" xfId="0" applyNumberFormat="1" applyFont="1" applyFill="1" applyBorder="1" applyAlignment="1" applyProtection="1">
      <alignment horizontal="center" vertical="center"/>
      <protection/>
    </xf>
    <xf numFmtId="9" fontId="20" fillId="4" borderId="17" xfId="0" applyNumberFormat="1" applyFont="1" applyFill="1" applyBorder="1" applyAlignment="1" applyProtection="1">
      <alignment horizontal="center" vertical="center"/>
      <protection/>
    </xf>
    <xf numFmtId="44" fontId="1" fillId="0" borderId="89" xfId="0" applyNumberFormat="1" applyFont="1" applyFill="1" applyBorder="1" applyAlignment="1" applyProtection="1">
      <alignment horizontal="center" vertical="center" wrapText="1"/>
      <protection/>
    </xf>
    <xf numFmtId="44" fontId="1" fillId="26" borderId="44" xfId="0" applyNumberFormat="1" applyFont="1" applyFill="1" applyBorder="1" applyAlignment="1" applyProtection="1">
      <alignment horizontal="center" vertical="center" wrapText="1"/>
      <protection locked="0"/>
    </xf>
    <xf numFmtId="44" fontId="2" fillId="26" borderId="42" xfId="0" applyNumberFormat="1" applyFont="1" applyFill="1" applyBorder="1" applyAlignment="1" applyProtection="1">
      <alignment horizontal="center" vertical="center" wrapText="1"/>
      <protection locked="0"/>
    </xf>
    <xf numFmtId="164" fontId="20" fillId="4" borderId="17" xfId="0" applyNumberFormat="1"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locked="0"/>
    </xf>
    <xf numFmtId="0" fontId="45" fillId="24" borderId="0" xfId="0" applyFont="1" applyFill="1" applyBorder="1" applyAlignment="1" applyProtection="1">
      <alignment horizontal="left" vertical="center" wrapText="1"/>
      <protection locked="0"/>
    </xf>
    <xf numFmtId="0" fontId="6" fillId="24" borderId="130" xfId="0" applyFont="1" applyFill="1" applyBorder="1" applyAlignment="1" applyProtection="1">
      <alignment horizontal="center" vertical="center" wrapText="1"/>
      <protection locked="0"/>
    </xf>
    <xf numFmtId="0" fontId="2" fillId="26" borderId="37" xfId="0" applyFont="1" applyFill="1" applyBorder="1" applyAlignment="1" applyProtection="1">
      <alignment horizontal="center" vertical="center" wrapText="1"/>
      <protection locked="0"/>
    </xf>
    <xf numFmtId="10" fontId="4" fillId="0" borderId="121" xfId="0" applyNumberFormat="1" applyFont="1" applyFill="1" applyBorder="1" applyAlignment="1" applyProtection="1">
      <alignment horizontal="center" vertical="center"/>
      <protection locked="0"/>
    </xf>
    <xf numFmtId="2" fontId="5" fillId="22" borderId="67" xfId="0" applyNumberFormat="1" applyFont="1" applyFill="1" applyBorder="1" applyAlignment="1" applyProtection="1">
      <alignment horizontal="center" vertical="center"/>
      <protection/>
    </xf>
    <xf numFmtId="2" fontId="4" fillId="0" borderId="126" xfId="0" applyNumberFormat="1" applyFont="1" applyFill="1" applyBorder="1" applyAlignment="1" applyProtection="1">
      <alignment horizontal="center" vertical="center"/>
      <protection locked="0"/>
    </xf>
    <xf numFmtId="1" fontId="5" fillId="22" borderId="111" xfId="0" applyNumberFormat="1" applyFont="1" applyFill="1" applyBorder="1" applyAlignment="1" applyProtection="1">
      <alignment horizontal="center" vertical="center"/>
      <protection locked="0"/>
    </xf>
    <xf numFmtId="1" fontId="5" fillId="22" borderId="24" xfId="0" applyNumberFormat="1" applyFont="1" applyFill="1" applyBorder="1" applyAlignment="1" applyProtection="1">
      <alignment horizontal="center" vertical="center"/>
      <protection/>
    </xf>
    <xf numFmtId="1" fontId="20" fillId="4" borderId="24" xfId="0" applyNumberFormat="1" applyFont="1" applyFill="1" applyBorder="1" applyAlignment="1" applyProtection="1">
      <alignment horizontal="center" vertical="center"/>
      <protection/>
    </xf>
    <xf numFmtId="10" fontId="1" fillId="0" borderId="43" xfId="0" applyNumberFormat="1" applyFont="1" applyFill="1" applyBorder="1" applyAlignment="1" applyProtection="1">
      <alignment horizontal="center" vertical="center" wrapText="1"/>
      <protection locked="0"/>
    </xf>
    <xf numFmtId="0" fontId="0" fillId="0" borderId="73" xfId="0" applyFont="1" applyBorder="1" applyAlignment="1" applyProtection="1">
      <alignment wrapText="1"/>
      <protection locked="0"/>
    </xf>
    <xf numFmtId="0" fontId="0" fillId="0" borderId="74" xfId="0" applyFont="1" applyBorder="1" applyAlignment="1" applyProtection="1">
      <alignment wrapText="1"/>
      <protection locked="0"/>
    </xf>
    <xf numFmtId="166" fontId="4" fillId="0" borderId="17" xfId="0" applyNumberFormat="1" applyFont="1" applyFill="1" applyBorder="1" applyAlignment="1" applyProtection="1">
      <alignment horizontal="center" vertical="center"/>
      <protection/>
    </xf>
    <xf numFmtId="166" fontId="5" fillId="22" borderId="17" xfId="0" applyNumberFormat="1" applyFont="1" applyFill="1" applyBorder="1" applyAlignment="1" applyProtection="1">
      <alignment horizontal="center" vertical="center"/>
      <protection/>
    </xf>
    <xf numFmtId="166" fontId="20" fillId="4" borderId="17" xfId="0" applyNumberFormat="1" applyFont="1" applyFill="1" applyBorder="1" applyAlignment="1" applyProtection="1">
      <alignment horizontal="center" vertical="center"/>
      <protection/>
    </xf>
    <xf numFmtId="44" fontId="1" fillId="0" borderId="43" xfId="0" applyNumberFormat="1" applyFont="1" applyFill="1" applyBorder="1" applyAlignment="1" applyProtection="1">
      <alignment horizontal="center" vertical="center" wrapText="1"/>
      <protection/>
    </xf>
    <xf numFmtId="10" fontId="2" fillId="25" borderId="126" xfId="0" applyNumberFormat="1" applyFont="1" applyFill="1" applyBorder="1" applyAlignment="1" applyProtection="1">
      <alignment horizontal="center" vertical="center"/>
      <protection/>
    </xf>
    <xf numFmtId="0" fontId="1" fillId="0" borderId="35" xfId="0" applyFont="1" applyFill="1" applyBorder="1" applyAlignment="1" applyProtection="1">
      <alignment/>
      <protection locked="0"/>
    </xf>
    <xf numFmtId="10" fontId="2" fillId="0" borderId="27" xfId="0" applyNumberFormat="1" applyFont="1" applyFill="1" applyBorder="1" applyAlignment="1" applyProtection="1">
      <alignment horizontal="center" vertical="center"/>
      <protection locked="0"/>
    </xf>
    <xf numFmtId="0" fontId="45" fillId="24" borderId="0" xfId="0" applyFont="1" applyFill="1" applyBorder="1" applyAlignment="1" applyProtection="1">
      <alignment horizontal="center" vertical="center" wrapText="1"/>
      <protection locked="0"/>
    </xf>
    <xf numFmtId="0" fontId="45" fillId="24" borderId="82"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3" fontId="7" fillId="0" borderId="41" xfId="0" applyNumberFormat="1" applyFont="1" applyFill="1" applyBorder="1" applyAlignment="1" applyProtection="1">
      <alignment horizontal="center"/>
      <protection locked="0"/>
    </xf>
    <xf numFmtId="4" fontId="1" fillId="26" borderId="48" xfId="0" applyNumberFormat="1" applyFont="1" applyFill="1" applyBorder="1" applyAlignment="1" applyProtection="1">
      <alignment horizontal="center" vertical="center" wrapText="1"/>
      <protection locked="0"/>
    </xf>
    <xf numFmtId="4" fontId="1" fillId="0" borderId="49" xfId="0" applyNumberFormat="1" applyFont="1" applyFill="1" applyBorder="1" applyAlignment="1" applyProtection="1">
      <alignment horizontal="center" vertical="center" wrapText="1"/>
      <protection/>
    </xf>
    <xf numFmtId="10" fontId="4" fillId="0" borderId="16" xfId="0" applyNumberFormat="1" applyFont="1" applyFill="1" applyBorder="1" applyAlignment="1" applyProtection="1">
      <alignment horizontal="center" vertical="center"/>
      <protection locked="0"/>
    </xf>
    <xf numFmtId="10" fontId="5" fillId="22" borderId="16" xfId="0" applyNumberFormat="1" applyFont="1" applyFill="1" applyBorder="1" applyAlignment="1" applyProtection="1">
      <alignment horizontal="center" vertical="center"/>
      <protection locked="0"/>
    </xf>
    <xf numFmtId="10" fontId="4" fillId="0" borderId="131" xfId="0" applyNumberFormat="1" applyFont="1" applyFill="1" applyBorder="1" applyAlignment="1" applyProtection="1">
      <alignment horizontal="center" vertical="center"/>
      <protection locked="0"/>
    </xf>
    <xf numFmtId="0" fontId="5" fillId="0" borderId="127" xfId="0" applyNumberFormat="1" applyFont="1" applyFill="1" applyBorder="1" applyAlignment="1" applyProtection="1">
      <alignment horizontal="center" vertical="center"/>
      <protection locked="0"/>
    </xf>
    <xf numFmtId="10" fontId="20" fillId="4" borderId="16" xfId="0" applyNumberFormat="1" applyFont="1" applyFill="1" applyBorder="1" applyAlignment="1" applyProtection="1">
      <alignment horizontal="center" vertical="center"/>
      <protection locked="0"/>
    </xf>
    <xf numFmtId="10" fontId="20" fillId="4" borderId="91" xfId="0" applyNumberFormat="1" applyFont="1" applyFill="1" applyBorder="1" applyAlignment="1" applyProtection="1">
      <alignment horizontal="center" vertical="center"/>
      <protection locked="0"/>
    </xf>
    <xf numFmtId="10" fontId="2" fillId="25" borderId="23" xfId="0" applyNumberFormat="1" applyFont="1" applyFill="1" applyBorder="1" applyAlignment="1" applyProtection="1">
      <alignment horizontal="center" vertical="center"/>
      <protection locked="0"/>
    </xf>
    <xf numFmtId="44" fontId="4" fillId="0" borderId="17" xfId="0" applyNumberFormat="1" applyFont="1" applyFill="1" applyBorder="1" applyAlignment="1" applyProtection="1">
      <alignment horizontal="center" vertical="center"/>
      <protection locked="0"/>
    </xf>
    <xf numFmtId="44" fontId="5" fillId="22" borderId="17" xfId="0" applyNumberFormat="1" applyFont="1" applyFill="1" applyBorder="1" applyAlignment="1" applyProtection="1">
      <alignment horizontal="center" vertical="center"/>
      <protection locked="0"/>
    </xf>
    <xf numFmtId="44" fontId="20" fillId="4" borderId="91" xfId="0" applyNumberFormat="1" applyFont="1" applyFill="1" applyBorder="1" applyAlignment="1" applyProtection="1">
      <alignment horizontal="center" vertical="center"/>
      <protection locked="0"/>
    </xf>
    <xf numFmtId="0" fontId="7" fillId="0" borderId="0" xfId="0" applyFont="1" applyBorder="1" applyAlignment="1">
      <alignment horizontal="left" vertical="center" wrapText="1"/>
    </xf>
    <xf numFmtId="0" fontId="45" fillId="24" borderId="132" xfId="0" applyFont="1" applyFill="1" applyBorder="1" applyAlignment="1" applyProtection="1">
      <alignment horizontal="left" vertical="center" wrapText="1"/>
      <protection locked="0"/>
    </xf>
    <xf numFmtId="1" fontId="5" fillId="22" borderId="17" xfId="0" applyNumberFormat="1" applyFont="1" applyFill="1" applyBorder="1" applyAlignment="1" applyProtection="1">
      <alignment horizontal="center" vertical="center"/>
      <protection locked="0"/>
    </xf>
    <xf numFmtId="1" fontId="20" fillId="4" borderId="17" xfId="0" applyNumberFormat="1" applyFont="1" applyFill="1" applyBorder="1" applyAlignment="1" applyProtection="1">
      <alignment horizontal="center" vertical="center"/>
      <protection locked="0"/>
    </xf>
    <xf numFmtId="1" fontId="4" fillId="0" borderId="24" xfId="0" applyNumberFormat="1" applyFont="1" applyFill="1" applyBorder="1" applyAlignment="1" applyProtection="1">
      <alignment horizontal="center" vertical="center"/>
      <protection locked="0"/>
    </xf>
    <xf numFmtId="1" fontId="5" fillId="22" borderId="92" xfId="0" applyNumberFormat="1" applyFont="1" applyFill="1" applyBorder="1" applyAlignment="1" applyProtection="1">
      <alignment horizontal="center" vertical="center"/>
      <protection locked="0"/>
    </xf>
    <xf numFmtId="1" fontId="4" fillId="0" borderId="84" xfId="0" applyNumberFormat="1" applyFont="1" applyFill="1" applyBorder="1" applyAlignment="1" applyProtection="1">
      <alignment horizontal="center" vertical="center"/>
      <protection locked="0"/>
    </xf>
    <xf numFmtId="1" fontId="5" fillId="22" borderId="84" xfId="0" applyNumberFormat="1" applyFont="1" applyFill="1" applyBorder="1" applyAlignment="1" applyProtection="1">
      <alignment horizontal="center" vertical="center"/>
      <protection locked="0"/>
    </xf>
    <xf numFmtId="1" fontId="20" fillId="4" borderId="84" xfId="0" applyNumberFormat="1" applyFont="1" applyFill="1" applyBorder="1" applyAlignment="1" applyProtection="1">
      <alignment horizontal="center" vertical="center"/>
      <protection locked="0"/>
    </xf>
    <xf numFmtId="3" fontId="7" fillId="0" borderId="133" xfId="0" applyNumberFormat="1" applyFont="1" applyFill="1" applyBorder="1" applyAlignment="1" applyProtection="1">
      <alignment horizontal="center"/>
      <protection locked="0"/>
    </xf>
    <xf numFmtId="3" fontId="7" fillId="0" borderId="59" xfId="0" applyNumberFormat="1" applyFont="1" applyBorder="1" applyAlignment="1" applyProtection="1">
      <alignment horizontal="center" vertical="center" wrapText="1"/>
      <protection locked="0"/>
    </xf>
    <xf numFmtId="3" fontId="1" fillId="26" borderId="60" xfId="0" applyNumberFormat="1" applyFont="1" applyFill="1" applyBorder="1" applyAlignment="1" applyProtection="1">
      <alignment horizontal="center" vertical="center" wrapText="1"/>
      <protection locked="0"/>
    </xf>
    <xf numFmtId="3" fontId="1" fillId="0" borderId="61" xfId="0" applyNumberFormat="1" applyFont="1" applyFill="1" applyBorder="1" applyAlignment="1" applyProtection="1">
      <alignment horizontal="center" vertical="center" wrapText="1"/>
      <protection/>
    </xf>
    <xf numFmtId="10" fontId="4" fillId="22" borderId="80" xfId="0" applyNumberFormat="1" applyFont="1" applyFill="1" applyBorder="1" applyAlignment="1" applyProtection="1">
      <alignment horizontal="center" vertical="center" wrapText="1"/>
      <protection/>
    </xf>
    <xf numFmtId="10" fontId="4" fillId="22" borderId="134" xfId="0" applyNumberFormat="1" applyFont="1" applyFill="1" applyBorder="1" applyAlignment="1" applyProtection="1">
      <alignment horizontal="center" vertical="center" wrapText="1"/>
      <protection/>
    </xf>
    <xf numFmtId="2" fontId="1" fillId="0" borderId="24" xfId="0" applyNumberFormat="1" applyFont="1" applyFill="1" applyBorder="1" applyAlignment="1" applyProtection="1">
      <alignment horizontal="center" vertical="center"/>
      <protection locked="0"/>
    </xf>
    <xf numFmtId="0" fontId="45" fillId="24" borderId="120" xfId="0" applyFont="1" applyFill="1" applyBorder="1" applyAlignment="1" applyProtection="1">
      <alignment horizontal="left" vertical="center" wrapText="1"/>
      <protection locked="0"/>
    </xf>
    <xf numFmtId="0" fontId="45" fillId="24" borderId="65" xfId="0" applyFont="1" applyFill="1" applyBorder="1" applyAlignment="1" applyProtection="1">
      <alignment horizontal="left" vertical="center" wrapText="1"/>
      <protection locked="0"/>
    </xf>
    <xf numFmtId="4" fontId="4" fillId="0" borderId="17" xfId="0" applyNumberFormat="1" applyFont="1" applyFill="1" applyBorder="1" applyAlignment="1" applyProtection="1">
      <alignment horizontal="center" vertical="center"/>
      <protection/>
    </xf>
    <xf numFmtId="4" fontId="20" fillId="4" borderId="17" xfId="0" applyNumberFormat="1" applyFont="1" applyFill="1" applyBorder="1" applyAlignment="1" applyProtection="1">
      <alignment horizontal="center" vertical="center"/>
      <protection/>
    </xf>
    <xf numFmtId="0" fontId="6" fillId="24" borderId="135" xfId="0" applyFont="1" applyFill="1" applyBorder="1" applyAlignment="1" applyProtection="1">
      <alignment horizontal="center" vertical="center" wrapText="1"/>
      <protection locked="0"/>
    </xf>
    <xf numFmtId="0" fontId="6" fillId="24" borderId="136"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left" vertical="center" wrapText="1"/>
      <protection locked="0"/>
    </xf>
    <xf numFmtId="44" fontId="4" fillId="0" borderId="84" xfId="0" applyNumberFormat="1" applyFont="1" applyFill="1" applyBorder="1" applyAlignment="1" applyProtection="1">
      <alignment horizontal="center" vertical="center"/>
      <protection locked="0"/>
    </xf>
    <xf numFmtId="44" fontId="5" fillId="22" borderId="84" xfId="0" applyNumberFormat="1" applyFont="1" applyFill="1" applyBorder="1" applyAlignment="1" applyProtection="1">
      <alignment horizontal="center" vertical="center"/>
      <protection locked="0"/>
    </xf>
    <xf numFmtId="44" fontId="20" fillId="4" borderId="21" xfId="0" applyNumberFormat="1" applyFont="1" applyFill="1" applyBorder="1" applyAlignment="1" applyProtection="1">
      <alignment horizontal="center" vertical="center"/>
      <protection locked="0"/>
    </xf>
    <xf numFmtId="10" fontId="2" fillId="25" borderId="116" xfId="0" applyNumberFormat="1" applyFont="1" applyFill="1" applyBorder="1" applyAlignment="1" applyProtection="1">
      <alignment horizontal="center" vertical="center"/>
      <protection locked="0"/>
    </xf>
    <xf numFmtId="2" fontId="4" fillId="0" borderId="121" xfId="0" applyNumberFormat="1" applyFont="1" applyFill="1" applyBorder="1" applyAlignment="1" applyProtection="1">
      <alignment horizontal="center" vertical="center"/>
      <protection locked="0"/>
    </xf>
    <xf numFmtId="4" fontId="5" fillId="0" borderId="26" xfId="0" applyNumberFormat="1" applyFont="1" applyFill="1" applyBorder="1" applyAlignment="1" applyProtection="1">
      <alignment horizontal="center" vertical="center"/>
      <protection locked="0"/>
    </xf>
    <xf numFmtId="164" fontId="20" fillId="4" borderId="17" xfId="0" applyNumberFormat="1" applyFont="1" applyFill="1" applyBorder="1" applyAlignment="1">
      <alignment horizontal="center" vertical="center"/>
    </xf>
    <xf numFmtId="3" fontId="7" fillId="26" borderId="41" xfId="0" applyNumberFormat="1" applyFont="1" applyFill="1" applyBorder="1" applyAlignment="1" applyProtection="1">
      <alignment horizontal="center" vertical="center" wrapText="1"/>
      <protection locked="0"/>
    </xf>
    <xf numFmtId="3" fontId="7" fillId="26" borderId="133" xfId="0" applyNumberFormat="1" applyFont="1" applyFill="1" applyBorder="1" applyAlignment="1" applyProtection="1">
      <alignment horizontal="center" vertical="center" wrapText="1"/>
      <protection locked="0"/>
    </xf>
    <xf numFmtId="0" fontId="2" fillId="0" borderId="75" xfId="0" applyFont="1" applyBorder="1" applyAlignment="1" applyProtection="1">
      <alignment horizontal="center"/>
      <protection locked="0"/>
    </xf>
    <xf numFmtId="0" fontId="19" fillId="0" borderId="76" xfId="0" applyFont="1" applyBorder="1" applyAlignment="1" applyProtection="1">
      <alignment horizontal="center"/>
      <protection locked="0"/>
    </xf>
    <xf numFmtId="0" fontId="5" fillId="4" borderId="47" xfId="0" applyFont="1" applyFill="1" applyBorder="1" applyAlignment="1" applyProtection="1">
      <alignment horizontal="center" vertical="center"/>
      <protection locked="0"/>
    </xf>
    <xf numFmtId="0" fontId="4" fillId="4" borderId="47" xfId="0" applyFont="1" applyFill="1" applyBorder="1" applyAlignment="1" applyProtection="1">
      <alignment horizontal="center" vertical="center"/>
      <protection locked="0"/>
    </xf>
    <xf numFmtId="0" fontId="5" fillId="22" borderId="47" xfId="0" applyFont="1" applyFill="1" applyBorder="1" applyAlignment="1" applyProtection="1">
      <alignment horizontal="center" vertical="center"/>
      <protection locked="0"/>
    </xf>
    <xf numFmtId="0" fontId="4" fillId="22" borderId="52" xfId="0" applyFont="1" applyFill="1" applyBorder="1" applyAlignment="1" applyProtection="1">
      <alignment horizontal="center" vertical="center"/>
      <protection locked="0"/>
    </xf>
    <xf numFmtId="4" fontId="1" fillId="0" borderId="0" xfId="0" applyNumberFormat="1" applyFont="1" applyAlignment="1" applyProtection="1">
      <alignment/>
      <protection locked="0"/>
    </xf>
    <xf numFmtId="0" fontId="2" fillId="0" borderId="0" xfId="0" applyFont="1" applyBorder="1" applyAlignment="1" applyProtection="1">
      <alignment horizontal="center" vertical="center" wrapText="1"/>
      <protection locked="0"/>
    </xf>
    <xf numFmtId="0" fontId="0" fillId="0" borderId="0" xfId="0" applyFill="1" applyBorder="1" applyAlignment="1" applyProtection="1">
      <alignment/>
      <protection locked="0"/>
    </xf>
    <xf numFmtId="0" fontId="5" fillId="4" borderId="55" xfId="0" applyFont="1" applyFill="1" applyBorder="1" applyAlignment="1" applyProtection="1">
      <alignment horizontal="center" vertical="center"/>
      <protection locked="0"/>
    </xf>
    <xf numFmtId="0" fontId="4" fillId="4" borderId="55" xfId="0" applyFont="1" applyFill="1" applyBorder="1" applyAlignment="1" applyProtection="1">
      <alignment horizontal="center" vertical="center"/>
      <protection locked="0"/>
    </xf>
    <xf numFmtId="0" fontId="5" fillId="22" borderId="55" xfId="0" applyFont="1" applyFill="1" applyBorder="1" applyAlignment="1" applyProtection="1">
      <alignment horizontal="center" vertical="center"/>
      <protection locked="0"/>
    </xf>
    <xf numFmtId="0" fontId="4" fillId="22" borderId="88" xfId="0" applyFont="1" applyFill="1" applyBorder="1" applyAlignment="1" applyProtection="1">
      <alignment horizontal="center" vertical="center"/>
      <protection locked="0"/>
    </xf>
    <xf numFmtId="44" fontId="5" fillId="4" borderId="59" xfId="0" applyNumberFormat="1" applyFont="1" applyFill="1" applyBorder="1" applyAlignment="1" applyProtection="1">
      <alignment vertical="center"/>
      <protection/>
    </xf>
    <xf numFmtId="44" fontId="5" fillId="4" borderId="64" xfId="0" applyNumberFormat="1" applyFont="1" applyFill="1" applyBorder="1" applyAlignment="1" applyProtection="1">
      <alignment vertical="center"/>
      <protection/>
    </xf>
    <xf numFmtId="0" fontId="2" fillId="0" borderId="0" xfId="0" applyFont="1" applyAlignment="1" applyProtection="1">
      <alignment/>
      <protection locked="0"/>
    </xf>
    <xf numFmtId="0" fontId="4" fillId="4" borderId="58" xfId="0" applyFont="1" applyFill="1" applyBorder="1" applyAlignment="1" applyProtection="1">
      <alignment horizontal="center" vertical="center"/>
      <protection locked="0"/>
    </xf>
    <xf numFmtId="0" fontId="4" fillId="22" borderId="55" xfId="0" applyFont="1" applyFill="1" applyBorder="1" applyAlignment="1" applyProtection="1">
      <alignment horizontal="center" vertical="center"/>
      <protection locked="0"/>
    </xf>
    <xf numFmtId="0" fontId="7" fillId="0" borderId="137" xfId="0" applyFont="1" applyFill="1" applyBorder="1" applyAlignment="1" applyProtection="1">
      <alignment horizontal="center" vertical="center"/>
      <protection locked="0"/>
    </xf>
    <xf numFmtId="10" fontId="1" fillId="0" borderId="89" xfId="0" applyNumberFormat="1" applyFont="1" applyFill="1" applyBorder="1" applyAlignment="1" applyProtection="1">
      <alignment horizontal="center" vertical="center" wrapText="1"/>
      <protection locked="0"/>
    </xf>
    <xf numFmtId="2" fontId="1" fillId="0" borderId="98" xfId="0" applyNumberFormat="1" applyFont="1" applyFill="1" applyBorder="1" applyAlignment="1">
      <alignment horizontal="center" vertical="center"/>
    </xf>
    <xf numFmtId="2" fontId="2" fillId="22" borderId="65" xfId="0" applyNumberFormat="1"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2" fontId="2" fillId="22" borderId="91" xfId="0" applyNumberFormat="1" applyFont="1" applyFill="1" applyBorder="1" applyAlignment="1">
      <alignment horizontal="center" vertical="center"/>
    </xf>
    <xf numFmtId="164" fontId="20" fillId="4" borderId="69" xfId="0" applyNumberFormat="1" applyFont="1" applyFill="1" applyBorder="1" applyAlignment="1">
      <alignment horizontal="center" vertical="center"/>
    </xf>
    <xf numFmtId="10" fontId="2" fillId="25" borderId="70" xfId="0" applyNumberFormat="1" applyFont="1" applyFill="1" applyBorder="1" applyAlignment="1">
      <alignment horizontal="center" vertical="center"/>
    </xf>
    <xf numFmtId="0" fontId="6" fillId="0" borderId="65" xfId="0" applyFont="1" applyFill="1" applyBorder="1" applyAlignment="1" applyProtection="1">
      <alignment horizontal="left" vertical="center" wrapText="1"/>
      <protection locked="0"/>
    </xf>
    <xf numFmtId="10" fontId="2" fillId="25" borderId="75" xfId="0" applyNumberFormat="1" applyFont="1" applyFill="1" applyBorder="1" applyAlignment="1">
      <alignment horizontal="center" vertical="center"/>
    </xf>
    <xf numFmtId="0" fontId="6" fillId="0" borderId="130" xfId="0" applyFont="1" applyFill="1" applyBorder="1" applyAlignment="1" applyProtection="1">
      <alignment horizontal="center" vertical="center" wrapText="1"/>
      <protection locked="0"/>
    </xf>
    <xf numFmtId="10" fontId="0" fillId="0" borderId="73" xfId="0" applyNumberFormat="1" applyFill="1" applyBorder="1" applyAlignment="1">
      <alignment wrapText="1"/>
    </xf>
    <xf numFmtId="10" fontId="0" fillId="0" borderId="74" xfId="0" applyNumberFormat="1" applyFill="1" applyBorder="1" applyAlignment="1">
      <alignment wrapText="1"/>
    </xf>
    <xf numFmtId="2" fontId="1" fillId="0" borderId="101" xfId="0" applyNumberFormat="1" applyFont="1" applyFill="1" applyBorder="1" applyAlignment="1" applyProtection="1">
      <alignment horizontal="center" vertical="center" wrapText="1"/>
      <protection/>
    </xf>
    <xf numFmtId="0" fontId="1" fillId="0" borderId="138" xfId="0" applyFont="1" applyFill="1" applyBorder="1" applyAlignment="1" applyProtection="1">
      <alignment/>
      <protection locked="0"/>
    </xf>
    <xf numFmtId="2" fontId="7" fillId="0" borderId="55" xfId="0" applyNumberFormat="1" applyFont="1" applyBorder="1" applyAlignment="1" applyProtection="1">
      <alignment horizontal="center" vertical="center" wrapText="1"/>
      <protection locked="0"/>
    </xf>
    <xf numFmtId="2" fontId="1" fillId="26" borderId="56" xfId="0" applyNumberFormat="1" applyFont="1" applyFill="1" applyBorder="1" applyAlignment="1" applyProtection="1">
      <alignment horizontal="center" vertical="center" wrapText="1"/>
      <protection locked="0"/>
    </xf>
    <xf numFmtId="2" fontId="1" fillId="26" borderId="58" xfId="0" applyNumberFormat="1" applyFont="1" applyFill="1" applyBorder="1" applyAlignment="1" applyProtection="1">
      <alignment horizontal="center" vertical="center" wrapText="1"/>
      <protection locked="0"/>
    </xf>
    <xf numFmtId="2" fontId="2" fillId="26" borderId="56" xfId="0" applyNumberFormat="1" applyFont="1" applyFill="1" applyBorder="1" applyAlignment="1" applyProtection="1">
      <alignment horizontal="center" vertical="center" wrapText="1"/>
      <protection locked="0"/>
    </xf>
    <xf numFmtId="10" fontId="2" fillId="22" borderId="92" xfId="0" applyNumberFormat="1" applyFont="1" applyFill="1" applyBorder="1" applyAlignment="1">
      <alignment horizontal="center" vertical="center"/>
    </xf>
    <xf numFmtId="2" fontId="2" fillId="22" borderId="92" xfId="0" applyNumberFormat="1" applyFont="1" applyFill="1" applyBorder="1" applyAlignment="1">
      <alignment horizontal="center" vertical="center"/>
    </xf>
    <xf numFmtId="0" fontId="2" fillId="0" borderId="122" xfId="0" applyNumberFormat="1" applyFont="1" applyFill="1" applyBorder="1" applyAlignment="1">
      <alignment horizontal="center" vertical="center"/>
    </xf>
    <xf numFmtId="0" fontId="4" fillId="0" borderId="122" xfId="0" applyFont="1" applyFill="1" applyBorder="1" applyAlignment="1">
      <alignment horizontal="center" vertical="center"/>
    </xf>
    <xf numFmtId="0" fontId="2" fillId="0" borderId="27" xfId="0" applyNumberFormat="1" applyFont="1" applyFill="1" applyBorder="1" applyAlignment="1">
      <alignment horizontal="center" vertical="center"/>
    </xf>
    <xf numFmtId="2" fontId="1" fillId="0" borderId="126" xfId="0" applyNumberFormat="1" applyFont="1" applyFill="1" applyBorder="1" applyAlignment="1">
      <alignment horizontal="center" vertical="center"/>
    </xf>
    <xf numFmtId="0" fontId="20" fillId="0" borderId="122" xfId="0" applyFont="1" applyFill="1" applyBorder="1" applyAlignment="1">
      <alignment horizontal="center" vertical="center"/>
    </xf>
    <xf numFmtId="0" fontId="4" fillId="0" borderId="121" xfId="0" applyFont="1" applyFill="1" applyBorder="1" applyAlignment="1">
      <alignment horizontal="center" vertical="center"/>
    </xf>
    <xf numFmtId="4" fontId="2" fillId="0" borderId="27" xfId="0" applyNumberFormat="1" applyFont="1" applyFill="1" applyBorder="1" applyAlignment="1">
      <alignment horizontal="center" vertical="center"/>
    </xf>
    <xf numFmtId="0" fontId="2" fillId="0" borderId="121" xfId="0" applyNumberFormat="1" applyFont="1" applyFill="1" applyBorder="1" applyAlignment="1">
      <alignment horizontal="center" vertical="center"/>
    </xf>
    <xf numFmtId="0" fontId="5" fillId="0" borderId="26" xfId="0" applyFont="1" applyFill="1" applyBorder="1" applyAlignment="1">
      <alignment horizontal="center" vertical="center"/>
    </xf>
    <xf numFmtId="164" fontId="1" fillId="26" borderId="42" xfId="0" applyNumberFormat="1" applyFont="1" applyFill="1" applyBorder="1" applyAlignment="1" applyProtection="1">
      <alignment horizontal="center" vertical="center" wrapText="1"/>
      <protection locked="0"/>
    </xf>
    <xf numFmtId="164" fontId="1" fillId="0" borderId="85" xfId="0" applyNumberFormat="1" applyFont="1" applyFill="1" applyBorder="1" applyAlignment="1" applyProtection="1">
      <alignment horizontal="center" vertical="center" wrapText="1"/>
      <protection locked="0"/>
    </xf>
    <xf numFmtId="164" fontId="1" fillId="26" borderId="44" xfId="0" applyNumberFormat="1" applyFont="1" applyFill="1" applyBorder="1" applyAlignment="1" applyProtection="1">
      <alignment horizontal="center" vertical="center" wrapText="1"/>
      <protection locked="0"/>
    </xf>
    <xf numFmtId="164" fontId="2" fillId="26" borderId="42" xfId="0" applyNumberFormat="1" applyFont="1" applyFill="1" applyBorder="1" applyAlignment="1" applyProtection="1">
      <alignment horizontal="center" vertical="center" wrapText="1"/>
      <protection locked="0"/>
    </xf>
    <xf numFmtId="10" fontId="7" fillId="26" borderId="51" xfId="0" applyNumberFormat="1" applyFont="1" applyFill="1" applyBorder="1" applyAlignment="1" applyProtection="1">
      <alignment horizontal="center" vertical="center" wrapText="1"/>
      <protection locked="0"/>
    </xf>
    <xf numFmtId="10" fontId="7" fillId="26" borderId="102" xfId="0" applyNumberFormat="1" applyFont="1" applyFill="1" applyBorder="1" applyAlignment="1" applyProtection="1">
      <alignment horizontal="center" vertical="center" wrapText="1"/>
      <protection locked="0"/>
    </xf>
    <xf numFmtId="10" fontId="1" fillId="0" borderId="85" xfId="0" applyNumberFormat="1" applyFont="1" applyFill="1" applyBorder="1" applyAlignment="1" applyProtection="1">
      <alignment horizontal="center" vertical="center" wrapText="1"/>
      <protection locked="0"/>
    </xf>
    <xf numFmtId="2" fontId="1" fillId="0" borderId="101" xfId="0" applyNumberFormat="1" applyFont="1" applyFill="1" applyBorder="1" applyAlignment="1" applyProtection="1">
      <alignment horizontal="center" vertical="center" wrapText="1"/>
      <protection locked="0"/>
    </xf>
    <xf numFmtId="2" fontId="7" fillId="26" borderId="41" xfId="0" applyNumberFormat="1" applyFont="1" applyFill="1" applyBorder="1" applyAlignment="1" applyProtection="1">
      <alignment horizontal="center" vertical="center" wrapText="1"/>
      <protection locked="0"/>
    </xf>
    <xf numFmtId="0" fontId="4" fillId="22" borderId="139" xfId="0" applyNumberFormat="1" applyFont="1" applyFill="1" applyBorder="1" applyAlignment="1" applyProtection="1">
      <alignment horizontal="center" vertical="center" wrapText="1"/>
      <protection locked="0"/>
    </xf>
    <xf numFmtId="0" fontId="4" fillId="22" borderId="46" xfId="0" applyNumberFormat="1" applyFont="1" applyFill="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3" fontId="7" fillId="0" borderId="102" xfId="0" applyNumberFormat="1" applyFont="1" applyFill="1" applyBorder="1" applyAlignment="1">
      <alignment horizontal="center"/>
    </xf>
    <xf numFmtId="2" fontId="7" fillId="0" borderId="140" xfId="0" applyNumberFormat="1" applyFont="1" applyFill="1" applyBorder="1" applyAlignment="1">
      <alignment horizontal="center"/>
    </xf>
    <xf numFmtId="2" fontId="7" fillId="0" borderId="44" xfId="0" applyNumberFormat="1" applyFont="1" applyBorder="1" applyAlignment="1" applyProtection="1">
      <alignment horizontal="center" vertical="center" wrapText="1"/>
      <protection locked="0"/>
    </xf>
    <xf numFmtId="2" fontId="1" fillId="0" borderId="102" xfId="0" applyNumberFormat="1" applyFont="1" applyFill="1" applyBorder="1" applyAlignment="1" applyProtection="1">
      <alignment horizontal="center" vertical="center" wrapText="1"/>
      <protection locked="0"/>
    </xf>
    <xf numFmtId="2" fontId="7" fillId="0" borderId="102" xfId="0" applyNumberFormat="1" applyFont="1" applyBorder="1" applyAlignment="1" applyProtection="1">
      <alignment horizontal="center" vertical="center" wrapText="1"/>
      <protection locked="0"/>
    </xf>
    <xf numFmtId="2" fontId="7" fillId="0" borderId="50" xfId="0" applyNumberFormat="1" applyFont="1" applyBorder="1" applyAlignment="1" applyProtection="1">
      <alignment horizontal="center" vertical="center" wrapText="1"/>
      <protection locked="0"/>
    </xf>
    <xf numFmtId="44" fontId="4" fillId="0" borderId="91" xfId="0" applyNumberFormat="1" applyFont="1" applyFill="1" applyBorder="1" applyAlignment="1" applyProtection="1">
      <alignment horizontal="center" vertical="center"/>
      <protection/>
    </xf>
    <xf numFmtId="44" fontId="4" fillId="0" borderId="93" xfId="0" applyNumberFormat="1"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protection locked="0"/>
    </xf>
    <xf numFmtId="2" fontId="4" fillId="0" borderId="91" xfId="0" applyNumberFormat="1" applyFont="1" applyFill="1" applyBorder="1" applyAlignment="1" applyProtection="1">
      <alignment horizontal="center" vertical="center"/>
      <protection/>
    </xf>
    <xf numFmtId="2" fontId="4" fillId="0" borderId="93" xfId="0" applyNumberFormat="1" applyFont="1" applyFill="1" applyBorder="1" applyAlignment="1" applyProtection="1">
      <alignment horizontal="center" vertical="center"/>
      <protection/>
    </xf>
    <xf numFmtId="1" fontId="1" fillId="0" borderId="141" xfId="0" applyNumberFormat="1" applyFont="1" applyFill="1" applyBorder="1" applyAlignment="1" applyProtection="1">
      <alignment horizontal="center" vertical="center" wrapText="1"/>
      <protection/>
    </xf>
    <xf numFmtId="1" fontId="7" fillId="26" borderId="51" xfId="0" applyNumberFormat="1" applyFont="1" applyFill="1" applyBorder="1" applyAlignment="1" applyProtection="1">
      <alignment horizontal="center" vertical="center" wrapText="1"/>
      <protection locked="0"/>
    </xf>
    <xf numFmtId="0" fontId="4" fillId="0" borderId="142" xfId="0" applyFont="1" applyFill="1" applyBorder="1" applyAlignment="1">
      <alignment horizontal="center"/>
    </xf>
    <xf numFmtId="0" fontId="1" fillId="0" borderId="143" xfId="0" applyFont="1" applyFill="1" applyBorder="1" applyAlignment="1">
      <alignment/>
    </xf>
    <xf numFmtId="0" fontId="1" fillId="0" borderId="143" xfId="0" applyFont="1" applyFill="1" applyBorder="1" applyAlignment="1">
      <alignment horizontal="left"/>
    </xf>
    <xf numFmtId="0" fontId="8" fillId="0" borderId="143" xfId="0" applyFont="1" applyFill="1" applyBorder="1" applyAlignment="1">
      <alignment/>
    </xf>
    <xf numFmtId="0" fontId="8" fillId="0" borderId="143" xfId="0" applyFont="1" applyFill="1" applyBorder="1" applyAlignment="1">
      <alignment horizontal="left" vertical="center"/>
    </xf>
    <xf numFmtId="49" fontId="1" fillId="0" borderId="143" xfId="0" applyNumberFormat="1" applyFont="1" applyFill="1" applyBorder="1" applyAlignment="1">
      <alignment/>
    </xf>
    <xf numFmtId="0" fontId="8" fillId="0" borderId="143" xfId="0" applyFont="1" applyFill="1" applyBorder="1" applyAlignment="1">
      <alignment horizontal="left"/>
    </xf>
    <xf numFmtId="0" fontId="1" fillId="0" borderId="144" xfId="0" applyFont="1" applyFill="1" applyBorder="1" applyAlignment="1">
      <alignment/>
    </xf>
    <xf numFmtId="0" fontId="1" fillId="0" borderId="145" xfId="0" applyFont="1" applyFill="1" applyBorder="1" applyAlignment="1">
      <alignment vertical="center"/>
    </xf>
    <xf numFmtId="0" fontId="46" fillId="0" borderId="0" xfId="36" applyFont="1" applyFill="1" applyAlignment="1" applyProtection="1">
      <alignment vertical="center"/>
      <protection/>
    </xf>
    <xf numFmtId="0" fontId="15" fillId="0" borderId="106" xfId="36" applyFont="1" applyFill="1" applyBorder="1" applyAlignment="1" applyProtection="1">
      <alignment vertical="center" wrapText="1"/>
      <protection/>
    </xf>
    <xf numFmtId="0" fontId="1" fillId="0" borderId="146" xfId="0" applyFont="1" applyFill="1" applyBorder="1" applyAlignment="1">
      <alignment vertical="center"/>
    </xf>
    <xf numFmtId="0" fontId="46" fillId="0" borderId="145" xfId="36" applyFont="1" applyFill="1" applyBorder="1" applyAlignment="1" applyProtection="1">
      <alignment vertical="center"/>
      <protection/>
    </xf>
    <xf numFmtId="0" fontId="46" fillId="0" borderId="0" xfId="36" applyFont="1" applyFill="1" applyAlignment="1" applyProtection="1">
      <alignment/>
      <protection/>
    </xf>
    <xf numFmtId="0" fontId="46" fillId="0" borderId="4" xfId="36" applyFont="1" applyFill="1" applyBorder="1" applyAlignment="1" applyProtection="1">
      <alignment vertical="center"/>
      <protection/>
    </xf>
    <xf numFmtId="0" fontId="46" fillId="0" borderId="4" xfId="36" applyFont="1" applyFill="1" applyBorder="1" applyAlignment="1" applyProtection="1">
      <alignment vertical="center" wrapText="1"/>
      <protection/>
    </xf>
    <xf numFmtId="0" fontId="4" fillId="0" borderId="147" xfId="0" applyFont="1" applyFill="1" applyBorder="1" applyAlignment="1">
      <alignment horizontal="left" vertical="center" wrapText="1"/>
    </xf>
    <xf numFmtId="0" fontId="5" fillId="0" borderId="147" xfId="0" applyFont="1" applyFill="1" applyBorder="1" applyAlignment="1">
      <alignment horizontal="center" vertical="center" wrapText="1"/>
    </xf>
    <xf numFmtId="0" fontId="7" fillId="0" borderId="147" xfId="0" applyFont="1" applyFill="1" applyBorder="1" applyAlignment="1">
      <alignment vertical="center"/>
    </xf>
    <xf numFmtId="0" fontId="16" fillId="0" borderId="148" xfId="0" applyFont="1" applyFill="1" applyBorder="1" applyAlignment="1">
      <alignment horizontal="left" vertical="center"/>
    </xf>
    <xf numFmtId="0" fontId="14" fillId="0" borderId="142" xfId="0" applyFont="1" applyFill="1" applyBorder="1" applyAlignment="1">
      <alignment horizontal="center" vertical="center"/>
    </xf>
    <xf numFmtId="0" fontId="7" fillId="0" borderId="106" xfId="0" applyFont="1" applyFill="1" applyBorder="1" applyAlignment="1">
      <alignment vertical="center"/>
    </xf>
    <xf numFmtId="0" fontId="1" fillId="0" borderId="148" xfId="0" applyFont="1" applyBorder="1" applyAlignment="1">
      <alignment/>
    </xf>
    <xf numFmtId="4" fontId="7" fillId="26" borderId="47" xfId="0" applyNumberFormat="1" applyFont="1" applyFill="1" applyBorder="1" applyAlignment="1" applyProtection="1">
      <alignment horizontal="center" vertical="center" wrapText="1"/>
      <protection locked="0"/>
    </xf>
    <xf numFmtId="10" fontId="4" fillId="22" borderId="58" xfId="0" applyNumberFormat="1" applyFont="1" applyFill="1" applyBorder="1" applyAlignment="1" applyProtection="1">
      <alignment horizontal="center" vertical="center" wrapText="1"/>
      <protection locked="0"/>
    </xf>
    <xf numFmtId="0" fontId="2" fillId="26" borderId="102" xfId="0" applyFont="1" applyFill="1" applyBorder="1" applyAlignment="1" applyProtection="1">
      <alignment horizontal="center" vertical="center" wrapText="1"/>
      <protection locked="0"/>
    </xf>
    <xf numFmtId="0" fontId="2" fillId="26" borderId="149" xfId="0" applyFont="1" applyFill="1" applyBorder="1" applyAlignment="1" applyProtection="1">
      <alignment horizontal="center" vertical="center" wrapText="1"/>
      <protection locked="0"/>
    </xf>
    <xf numFmtId="10" fontId="4" fillId="22" borderId="50" xfId="0" applyNumberFormat="1" applyFont="1" applyFill="1" applyBorder="1" applyAlignment="1" applyProtection="1">
      <alignment horizontal="center" vertical="center" wrapText="1"/>
      <protection/>
    </xf>
    <xf numFmtId="1" fontId="6" fillId="26" borderId="102" xfId="0"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protection locked="0"/>
    </xf>
    <xf numFmtId="4" fontId="2" fillId="0" borderId="26"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5" fillId="0" borderId="25" xfId="0" applyFont="1" applyFill="1" applyBorder="1" applyAlignment="1">
      <alignment horizontal="center" vertical="center"/>
    </xf>
    <xf numFmtId="10" fontId="4" fillId="0" borderId="98" xfId="0" applyNumberFormat="1" applyFont="1" applyFill="1" applyBorder="1" applyAlignment="1">
      <alignment horizontal="center" vertical="center"/>
    </xf>
    <xf numFmtId="0" fontId="4" fillId="0" borderId="0" xfId="0" applyFont="1" applyFill="1" applyBorder="1" applyAlignment="1">
      <alignment horizontal="center"/>
    </xf>
    <xf numFmtId="0" fontId="1" fillId="0" borderId="10" xfId="0" applyFont="1" applyFill="1" applyBorder="1" applyAlignment="1">
      <alignment/>
    </xf>
    <xf numFmtId="49" fontId="1" fillId="0" borderId="10" xfId="0" applyNumberFormat="1" applyFont="1" applyFill="1" applyBorder="1" applyAlignment="1">
      <alignment/>
    </xf>
    <xf numFmtId="0" fontId="1" fillId="0" borderId="10" xfId="0" applyFont="1" applyFill="1" applyBorder="1" applyAlignment="1">
      <alignment horizontal="left"/>
    </xf>
    <xf numFmtId="0" fontId="1" fillId="0" borderId="10" xfId="0" applyFont="1" applyFill="1" applyBorder="1" applyAlignment="1">
      <alignment/>
    </xf>
    <xf numFmtId="0" fontId="8" fillId="0" borderId="10" xfId="0" applyFont="1" applyFill="1" applyBorder="1" applyAlignment="1">
      <alignment horizontal="left" vertical="center"/>
    </xf>
    <xf numFmtId="0" fontId="1" fillId="14" borderId="10" xfId="0" applyFont="1" applyFill="1" applyBorder="1" applyAlignment="1">
      <alignment horizontal="left"/>
    </xf>
    <xf numFmtId="0" fontId="1" fillId="14" borderId="10" xfId="0" applyFont="1" applyFill="1" applyBorder="1" applyAlignment="1">
      <alignment/>
    </xf>
    <xf numFmtId="0" fontId="46" fillId="0" borderId="146" xfId="36" applyFont="1" applyFill="1" applyBorder="1" applyAlignment="1" applyProtection="1">
      <alignment vertical="center"/>
      <protection/>
    </xf>
    <xf numFmtId="0" fontId="6" fillId="0" borderId="56" xfId="0" applyFont="1" applyBorder="1" applyAlignment="1">
      <alignment vertical="center" wrapText="1"/>
    </xf>
    <xf numFmtId="0" fontId="7" fillId="0" borderId="94" xfId="0" applyFont="1" applyBorder="1" applyAlignment="1">
      <alignment vertical="center" wrapText="1"/>
    </xf>
    <xf numFmtId="0" fontId="7" fillId="0" borderId="58" xfId="0" applyFont="1" applyBorder="1" applyAlignment="1">
      <alignment vertical="center" wrapText="1"/>
    </xf>
    <xf numFmtId="0" fontId="7" fillId="0" borderId="37" xfId="0" applyFont="1" applyBorder="1" applyAlignment="1">
      <alignment vertical="center" wrapText="1"/>
    </xf>
    <xf numFmtId="0" fontId="7" fillId="0" borderId="0" xfId="0" applyFont="1" applyBorder="1" applyAlignment="1">
      <alignment vertical="center" wrapText="1"/>
    </xf>
    <xf numFmtId="0" fontId="7" fillId="0" borderId="38" xfId="0" applyFont="1" applyBorder="1" applyAlignment="1">
      <alignment vertical="center" wrapText="1"/>
    </xf>
    <xf numFmtId="0" fontId="7" fillId="0" borderId="42" xfId="0" applyFont="1" applyBorder="1" applyAlignment="1">
      <alignment vertical="center" wrapText="1"/>
    </xf>
    <xf numFmtId="0" fontId="7" fillId="0" borderId="82" xfId="0" applyFont="1" applyBorder="1" applyAlignment="1">
      <alignment vertical="center" wrapText="1"/>
    </xf>
    <xf numFmtId="0" fontId="7" fillId="0" borderId="44" xfId="0" applyFont="1" applyBorder="1" applyAlignment="1">
      <alignment vertical="center" wrapText="1"/>
    </xf>
    <xf numFmtId="0" fontId="47" fillId="24" borderId="0" xfId="0" applyFont="1" applyFill="1" applyBorder="1" applyAlignment="1" applyProtection="1">
      <alignment horizontal="left" vertical="center" wrapText="1"/>
      <protection locked="0"/>
    </xf>
    <xf numFmtId="0" fontId="47" fillId="24" borderId="65" xfId="0" applyFont="1" applyFill="1" applyBorder="1" applyAlignment="1" applyProtection="1">
      <alignment horizontal="left" vertical="center" wrapText="1"/>
      <protection locked="0"/>
    </xf>
    <xf numFmtId="0" fontId="7" fillId="0" borderId="56" xfId="0" applyFont="1" applyBorder="1" applyAlignment="1">
      <alignment vertical="center" wrapText="1"/>
    </xf>
    <xf numFmtId="0" fontId="6" fillId="0" borderId="94" xfId="0" applyFont="1" applyBorder="1" applyAlignment="1" applyProtection="1">
      <alignment vertical="center" wrapText="1"/>
      <protection locked="0"/>
    </xf>
    <xf numFmtId="0" fontId="6" fillId="0" borderId="58"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38" xfId="0" applyFont="1" applyBorder="1" applyAlignment="1" applyProtection="1">
      <alignment vertical="center" wrapText="1"/>
      <protection locked="0"/>
    </xf>
    <xf numFmtId="0" fontId="6" fillId="0" borderId="42" xfId="0" applyFont="1" applyBorder="1" applyAlignment="1" applyProtection="1">
      <alignment vertical="center" wrapText="1"/>
      <protection locked="0"/>
    </xf>
    <xf numFmtId="0" fontId="6" fillId="0" borderId="82" xfId="0" applyFont="1" applyBorder="1" applyAlignment="1" applyProtection="1">
      <alignment vertical="center" wrapText="1"/>
      <protection locked="0"/>
    </xf>
    <xf numFmtId="0" fontId="6" fillId="0" borderId="44" xfId="0" applyFont="1" applyBorder="1" applyAlignment="1" applyProtection="1">
      <alignment vertical="center" wrapText="1"/>
      <protection locked="0"/>
    </xf>
    <xf numFmtId="4" fontId="7" fillId="0" borderId="47" xfId="0" applyNumberFormat="1" applyFont="1" applyBorder="1" applyAlignment="1" applyProtection="1">
      <alignment horizontal="right" vertical="center" wrapText="1"/>
      <protection locked="0"/>
    </xf>
    <xf numFmtId="4" fontId="1" fillId="26" borderId="50" xfId="0" applyNumberFormat="1" applyFont="1" applyFill="1" applyBorder="1" applyAlignment="1" applyProtection="1">
      <alignment horizontal="right" vertical="center" wrapText="1"/>
      <protection locked="0"/>
    </xf>
    <xf numFmtId="44" fontId="5" fillId="22" borderId="98" xfId="0" applyNumberFormat="1" applyFont="1" applyFill="1" applyBorder="1" applyAlignment="1" applyProtection="1">
      <alignment horizontal="center" vertical="center"/>
      <protection/>
    </xf>
    <xf numFmtId="44" fontId="20" fillId="4" borderId="65" xfId="0" applyNumberFormat="1" applyFont="1" applyFill="1" applyBorder="1" applyAlignment="1" applyProtection="1">
      <alignment horizontal="center" vertical="center"/>
      <protection/>
    </xf>
    <xf numFmtId="164" fontId="5" fillId="22" borderId="25" xfId="0" applyNumberFormat="1" applyFont="1" applyFill="1" applyBorder="1" applyAlignment="1" applyProtection="1">
      <alignment horizontal="center" vertical="center"/>
      <protection locked="0"/>
    </xf>
    <xf numFmtId="10" fontId="20" fillId="4" borderId="92" xfId="0" applyNumberFormat="1" applyFont="1" applyFill="1" applyBorder="1" applyAlignment="1" applyProtection="1">
      <alignment horizontal="center" vertical="center"/>
      <protection locked="0"/>
    </xf>
    <xf numFmtId="0" fontId="1" fillId="0" borderId="10" xfId="0" applyFont="1" applyBorder="1" applyAlignment="1">
      <alignment/>
    </xf>
    <xf numFmtId="0" fontId="1" fillId="27" borderId="143" xfId="0" applyFont="1" applyFill="1" applyBorder="1" applyAlignment="1">
      <alignment horizontal="left"/>
    </xf>
    <xf numFmtId="0" fontId="1" fillId="27" borderId="10" xfId="0" applyFont="1" applyFill="1" applyBorder="1" applyAlignment="1">
      <alignment/>
    </xf>
    <xf numFmtId="0" fontId="1" fillId="27" borderId="10" xfId="0" applyFont="1" applyFill="1" applyBorder="1" applyAlignment="1">
      <alignment/>
    </xf>
    <xf numFmtId="0" fontId="1" fillId="7" borderId="143" xfId="0" applyFont="1" applyFill="1" applyBorder="1" applyAlignment="1">
      <alignment horizontal="left"/>
    </xf>
    <xf numFmtId="0" fontId="8" fillId="0" borderId="0" xfId="0" applyFont="1" applyFill="1" applyBorder="1" applyAlignment="1" applyProtection="1">
      <alignment/>
      <protection locked="0"/>
    </xf>
    <xf numFmtId="0" fontId="47" fillId="24" borderId="0" xfId="0" applyFont="1" applyFill="1" applyBorder="1" applyAlignment="1" applyProtection="1">
      <alignment horizontal="center" vertical="center" wrapText="1"/>
      <protection locked="0"/>
    </xf>
    <xf numFmtId="0" fontId="47" fillId="24" borderId="34" xfId="0" applyFont="1" applyFill="1" applyBorder="1" applyAlignment="1" applyProtection="1">
      <alignment horizontal="left" vertical="center" wrapText="1"/>
      <protection locked="0"/>
    </xf>
    <xf numFmtId="0" fontId="1" fillId="25" borderId="143" xfId="0" applyFont="1" applyFill="1" applyBorder="1" applyAlignment="1">
      <alignment horizontal="left"/>
    </xf>
    <xf numFmtId="0" fontId="1" fillId="25" borderId="143" xfId="0" applyFont="1" applyFill="1" applyBorder="1" applyAlignment="1">
      <alignment/>
    </xf>
    <xf numFmtId="0" fontId="1" fillId="25" borderId="10" xfId="0" applyFont="1" applyFill="1" applyBorder="1" applyAlignment="1">
      <alignment horizontal="left"/>
    </xf>
    <xf numFmtId="0" fontId="1" fillId="25" borderId="10" xfId="0" applyFont="1" applyFill="1" applyBorder="1" applyAlignment="1">
      <alignment/>
    </xf>
    <xf numFmtId="0" fontId="1" fillId="15" borderId="143" xfId="0" applyFont="1" applyFill="1" applyBorder="1" applyAlignment="1">
      <alignment/>
    </xf>
    <xf numFmtId="0" fontId="1" fillId="15" borderId="10" xfId="0" applyFont="1" applyFill="1" applyBorder="1" applyAlignment="1">
      <alignment horizontal="left"/>
    </xf>
    <xf numFmtId="0" fontId="1" fillId="15" borderId="143" xfId="0" applyFont="1" applyFill="1" applyBorder="1" applyAlignment="1">
      <alignment horizontal="left"/>
    </xf>
    <xf numFmtId="49" fontId="1" fillId="15" borderId="10" xfId="0" applyNumberFormat="1" applyFont="1" applyFill="1" applyBorder="1" applyAlignment="1">
      <alignment/>
    </xf>
    <xf numFmtId="0" fontId="1" fillId="16" borderId="143" xfId="0" applyFont="1" applyFill="1" applyBorder="1" applyAlignment="1">
      <alignment horizontal="left"/>
    </xf>
    <xf numFmtId="49" fontId="1" fillId="16" borderId="143" xfId="0" applyNumberFormat="1" applyFont="1" applyFill="1" applyBorder="1" applyAlignment="1">
      <alignment/>
    </xf>
    <xf numFmtId="0" fontId="1" fillId="16" borderId="10" xfId="0" applyFont="1" applyFill="1" applyBorder="1" applyAlignment="1">
      <alignment/>
    </xf>
    <xf numFmtId="0" fontId="53" fillId="14" borderId="10" xfId="0" applyFont="1" applyFill="1" applyBorder="1" applyAlignment="1">
      <alignment/>
    </xf>
    <xf numFmtId="0" fontId="1" fillId="16" borderId="143" xfId="0" applyFont="1" applyFill="1" applyBorder="1" applyAlignment="1">
      <alignment/>
    </xf>
    <xf numFmtId="0" fontId="1" fillId="28" borderId="10" xfId="0" applyFont="1" applyFill="1" applyBorder="1" applyAlignment="1">
      <alignment/>
    </xf>
    <xf numFmtId="0" fontId="1" fillId="19" borderId="10" xfId="0" applyFont="1" applyFill="1" applyBorder="1" applyAlignment="1">
      <alignment horizontal="left"/>
    </xf>
    <xf numFmtId="0" fontId="1" fillId="19" borderId="143" xfId="0" applyFont="1" applyFill="1" applyBorder="1" applyAlignment="1">
      <alignment horizontal="left"/>
    </xf>
    <xf numFmtId="1" fontId="48" fillId="0" borderId="47" xfId="0" applyNumberFormat="1" applyFont="1" applyBorder="1" applyAlignment="1" applyProtection="1">
      <alignment horizontal="center" vertical="center" wrapText="1"/>
      <protection locked="0"/>
    </xf>
    <xf numFmtId="1" fontId="54" fillId="26" borderId="48" xfId="0" applyNumberFormat="1" applyFont="1" applyFill="1" applyBorder="1" applyAlignment="1" applyProtection="1">
      <alignment horizontal="center" vertical="center" wrapText="1"/>
      <protection locked="0"/>
    </xf>
    <xf numFmtId="1" fontId="54" fillId="0" borderId="49" xfId="0" applyNumberFormat="1" applyFont="1" applyFill="1" applyBorder="1" applyAlignment="1" applyProtection="1">
      <alignment horizontal="center" vertical="center" wrapText="1"/>
      <protection/>
    </xf>
    <xf numFmtId="1" fontId="54" fillId="26" borderId="50" xfId="0" applyNumberFormat="1" applyFont="1" applyFill="1" applyBorder="1" applyAlignment="1" applyProtection="1">
      <alignment horizontal="center" vertical="center" wrapText="1"/>
      <protection locked="0"/>
    </xf>
    <xf numFmtId="1" fontId="55" fillId="26" borderId="48" xfId="0" applyNumberFormat="1" applyFont="1" applyFill="1" applyBorder="1" applyAlignment="1" applyProtection="1">
      <alignment horizontal="center" vertical="center" wrapText="1"/>
      <protection locked="0"/>
    </xf>
    <xf numFmtId="10" fontId="56" fillId="22" borderId="51" xfId="0" applyNumberFormat="1" applyFont="1" applyFill="1" applyBorder="1" applyAlignment="1" applyProtection="1">
      <alignment horizontal="center" vertical="center" wrapText="1"/>
      <protection/>
    </xf>
    <xf numFmtId="10" fontId="56" fillId="22" borderId="52" xfId="0" applyNumberFormat="1" applyFont="1" applyFill="1" applyBorder="1" applyAlignment="1" applyProtection="1">
      <alignment horizontal="center" vertical="center" wrapText="1"/>
      <protection/>
    </xf>
    <xf numFmtId="1" fontId="54" fillId="0" borderId="10" xfId="0" applyNumberFormat="1" applyFont="1" applyFill="1" applyBorder="1" applyAlignment="1" applyProtection="1">
      <alignment horizontal="center" vertical="center" wrapText="1"/>
      <protection/>
    </xf>
    <xf numFmtId="1" fontId="48" fillId="26" borderId="47" xfId="0" applyNumberFormat="1" applyFont="1" applyFill="1" applyBorder="1" applyAlignment="1" applyProtection="1">
      <alignment horizontal="center" vertical="center" wrapText="1"/>
      <protection locked="0"/>
    </xf>
    <xf numFmtId="1" fontId="47" fillId="26" borderId="47" xfId="0" applyNumberFormat="1" applyFont="1" applyFill="1" applyBorder="1" applyAlignment="1" applyProtection="1">
      <alignment horizontal="center" vertical="center" wrapText="1"/>
      <protection locked="0"/>
    </xf>
    <xf numFmtId="2" fontId="2" fillId="22" borderId="24" xfId="0" applyNumberFormat="1" applyFont="1" applyFill="1" applyBorder="1" applyAlignment="1" applyProtection="1">
      <alignment horizontal="center" vertical="center"/>
      <protection locked="0"/>
    </xf>
    <xf numFmtId="164" fontId="4" fillId="0" borderId="17" xfId="0" applyNumberFormat="1" applyFont="1" applyFill="1" applyBorder="1" applyAlignment="1" applyProtection="1">
      <alignment horizontal="center" vertical="center"/>
      <protection/>
    </xf>
    <xf numFmtId="164" fontId="5" fillId="22" borderId="91" xfId="0" applyNumberFormat="1" applyFont="1" applyFill="1" applyBorder="1" applyAlignment="1" applyProtection="1">
      <alignment horizontal="center" vertical="center"/>
      <protection/>
    </xf>
    <xf numFmtId="164" fontId="20" fillId="4" borderId="91" xfId="0" applyNumberFormat="1" applyFont="1" applyFill="1" applyBorder="1" applyAlignment="1" applyProtection="1">
      <alignment horizontal="center" vertical="center"/>
      <protection/>
    </xf>
    <xf numFmtId="0" fontId="1" fillId="0" borderId="75" xfId="0" applyFont="1" applyBorder="1" applyAlignment="1" applyProtection="1">
      <alignment/>
      <protection locked="0"/>
    </xf>
    <xf numFmtId="0" fontId="1" fillId="0" borderId="76" xfId="0" applyFont="1" applyBorder="1" applyAlignment="1" applyProtection="1">
      <alignment/>
      <protection locked="0"/>
    </xf>
    <xf numFmtId="164" fontId="4" fillId="0" borderId="123" xfId="0" applyNumberFormat="1" applyFont="1" applyFill="1" applyBorder="1" applyAlignment="1" applyProtection="1">
      <alignment horizontal="center" vertical="center"/>
      <protection locked="0"/>
    </xf>
    <xf numFmtId="164" fontId="2" fillId="22" borderId="21" xfId="0" applyNumberFormat="1" applyFont="1" applyFill="1" applyBorder="1" applyAlignment="1" applyProtection="1">
      <alignment horizontal="center" vertical="center"/>
      <protection locked="0"/>
    </xf>
    <xf numFmtId="0" fontId="1" fillId="28" borderId="143" xfId="0" applyFont="1" applyFill="1" applyBorder="1" applyAlignment="1">
      <alignment horizontal="left"/>
    </xf>
    <xf numFmtId="0" fontId="1" fillId="0" borderId="94" xfId="0" applyFont="1" applyBorder="1" applyAlignment="1" applyProtection="1">
      <alignment horizontal="center"/>
      <protection locked="0"/>
    </xf>
    <xf numFmtId="0" fontId="1" fillId="0" borderId="150" xfId="0" applyFont="1" applyBorder="1" applyAlignment="1" applyProtection="1">
      <alignment horizontal="center"/>
      <protection locked="0"/>
    </xf>
    <xf numFmtId="0" fontId="1" fillId="0" borderId="89" xfId="0" applyFont="1" applyBorder="1" applyAlignment="1" applyProtection="1">
      <alignment horizontal="center"/>
      <protection locked="0"/>
    </xf>
    <xf numFmtId="1" fontId="7" fillId="0" borderId="47" xfId="0" applyNumberFormat="1" applyFont="1" applyBorder="1" applyAlignment="1" applyProtection="1">
      <alignment horizontal="center" vertical="center" wrapText="1"/>
      <protection/>
    </xf>
    <xf numFmtId="1" fontId="1" fillId="26" borderId="48" xfId="0" applyNumberFormat="1" applyFont="1" applyFill="1" applyBorder="1" applyAlignment="1" applyProtection="1">
      <alignment horizontal="center" vertical="center" wrapText="1"/>
      <protection/>
    </xf>
    <xf numFmtId="1" fontId="2" fillId="26" borderId="48" xfId="0" applyNumberFormat="1" applyFont="1" applyFill="1" applyBorder="1" applyAlignment="1" applyProtection="1">
      <alignment horizontal="center" vertical="center" wrapText="1"/>
      <protection/>
    </xf>
    <xf numFmtId="0" fontId="1" fillId="0" borderId="94" xfId="0" applyFont="1" applyBorder="1" applyAlignment="1">
      <alignment horizontal="center"/>
    </xf>
    <xf numFmtId="0" fontId="1" fillId="0" borderId="150" xfId="0" applyFont="1" applyBorder="1" applyAlignment="1">
      <alignment horizontal="center"/>
    </xf>
    <xf numFmtId="0" fontId="1" fillId="0" borderId="89" xfId="0" applyFont="1" applyBorder="1" applyAlignment="1">
      <alignment horizontal="center"/>
    </xf>
    <xf numFmtId="0" fontId="1" fillId="0" borderId="151" xfId="0" applyFont="1" applyBorder="1" applyAlignment="1">
      <alignment horizontal="center"/>
    </xf>
    <xf numFmtId="0" fontId="1" fillId="0" borderId="152" xfId="0" applyFont="1" applyBorder="1" applyAlignment="1">
      <alignment horizontal="center"/>
    </xf>
    <xf numFmtId="0" fontId="1" fillId="0" borderId="153" xfId="0" applyFont="1" applyBorder="1" applyAlignment="1">
      <alignment horizontal="center"/>
    </xf>
    <xf numFmtId="0" fontId="1" fillId="0" borderId="151" xfId="0" applyFont="1" applyBorder="1" applyAlignment="1" applyProtection="1">
      <alignment horizontal="center"/>
      <protection locked="0"/>
    </xf>
    <xf numFmtId="0" fontId="7" fillId="0" borderId="47" xfId="0" applyNumberFormat="1" applyFont="1" applyBorder="1" applyAlignment="1" applyProtection="1">
      <alignment horizontal="center" vertical="center" wrapText="1"/>
      <protection locked="0"/>
    </xf>
    <xf numFmtId="0" fontId="1" fillId="0" borderId="152" xfId="0" applyFont="1" applyBorder="1" applyAlignment="1" applyProtection="1">
      <alignment horizontal="center"/>
      <protection locked="0"/>
    </xf>
    <xf numFmtId="0" fontId="1" fillId="0" borderId="153" xfId="0" applyFont="1" applyBorder="1" applyAlignment="1" applyProtection="1">
      <alignment horizontal="center"/>
      <protection locked="0"/>
    </xf>
    <xf numFmtId="0" fontId="1" fillId="0" borderId="137"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154" xfId="0" applyFont="1" applyBorder="1" applyAlignment="1" applyProtection="1">
      <alignment horizontal="center"/>
      <protection locked="0"/>
    </xf>
    <xf numFmtId="0" fontId="1" fillId="0" borderId="155" xfId="0" applyFont="1" applyBorder="1" applyAlignment="1" applyProtection="1">
      <alignment horizontal="center"/>
      <protection locked="0"/>
    </xf>
    <xf numFmtId="0" fontId="1" fillId="0" borderId="141" xfId="0" applyFont="1" applyBorder="1" applyAlignment="1" applyProtection="1">
      <alignment horizontal="center"/>
      <protection locked="0"/>
    </xf>
    <xf numFmtId="0" fontId="1" fillId="0" borderId="137" xfId="0" applyFont="1" applyBorder="1" applyAlignment="1">
      <alignment horizontal="center"/>
    </xf>
    <xf numFmtId="0" fontId="1" fillId="0" borderId="34" xfId="0" applyFont="1" applyBorder="1" applyAlignment="1">
      <alignment horizontal="center"/>
    </xf>
    <xf numFmtId="0" fontId="1" fillId="0" borderId="154" xfId="0" applyFont="1" applyBorder="1" applyAlignment="1">
      <alignment horizontal="center"/>
    </xf>
    <xf numFmtId="0" fontId="1" fillId="0" borderId="141" xfId="0" applyFont="1" applyBorder="1" applyAlignment="1">
      <alignment horizontal="center"/>
    </xf>
    <xf numFmtId="0" fontId="1" fillId="0" borderId="155" xfId="0" applyFont="1" applyBorder="1" applyAlignment="1">
      <alignment horizontal="center"/>
    </xf>
    <xf numFmtId="0" fontId="1" fillId="26" borderId="43" xfId="0" applyFont="1" applyFill="1" applyBorder="1" applyAlignment="1" applyProtection="1">
      <alignment horizontal="center"/>
      <protection locked="0"/>
    </xf>
    <xf numFmtId="164" fontId="7" fillId="0" borderId="55" xfId="0" applyNumberFormat="1" applyFont="1" applyBorder="1" applyAlignment="1" applyProtection="1">
      <alignment horizontal="center" vertical="center" wrapText="1"/>
      <protection locked="0"/>
    </xf>
    <xf numFmtId="164" fontId="2" fillId="26" borderId="56" xfId="0" applyNumberFormat="1" applyFont="1" applyFill="1" applyBorder="1" applyAlignment="1" applyProtection="1">
      <alignment horizontal="center" vertical="center" wrapText="1"/>
      <protection locked="0"/>
    </xf>
    <xf numFmtId="3" fontId="42" fillId="0" borderId="47" xfId="0" applyNumberFormat="1" applyFont="1" applyBorder="1" applyAlignment="1" applyProtection="1">
      <alignment horizontal="center" vertical="center" wrapText="1"/>
      <protection/>
    </xf>
    <xf numFmtId="0" fontId="7" fillId="26" borderId="47" xfId="0" applyNumberFormat="1" applyFont="1" applyFill="1" applyBorder="1" applyAlignment="1" applyProtection="1">
      <alignment horizontal="center" vertical="center" wrapText="1"/>
      <protection locked="0"/>
    </xf>
    <xf numFmtId="1" fontId="1" fillId="0" borderId="49" xfId="0" applyNumberFormat="1" applyFont="1" applyFill="1" applyBorder="1" applyAlignment="1" applyProtection="1">
      <alignment horizontal="center" vertical="center" wrapText="1"/>
      <protection locked="0"/>
    </xf>
    <xf numFmtId="1" fontId="1" fillId="0" borderId="85" xfId="0" applyNumberFormat="1" applyFont="1" applyFill="1" applyBorder="1" applyAlignment="1" applyProtection="1">
      <alignment horizontal="center" vertical="center" wrapText="1"/>
      <protection locked="0"/>
    </xf>
    <xf numFmtId="1" fontId="42" fillId="26" borderId="47" xfId="0" applyNumberFormat="1" applyFont="1" applyFill="1" applyBorder="1" applyAlignment="1" applyProtection="1">
      <alignment horizontal="center" vertical="center" wrapText="1"/>
      <protection locked="0"/>
    </xf>
    <xf numFmtId="1" fontId="7" fillId="0" borderId="36" xfId="0" applyNumberFormat="1" applyFont="1" applyBorder="1" applyAlignment="1" applyProtection="1">
      <alignment horizontal="center" vertical="center" wrapText="1"/>
      <protection locked="0"/>
    </xf>
    <xf numFmtId="1" fontId="1" fillId="26" borderId="37" xfId="0" applyNumberFormat="1" applyFont="1" applyFill="1" applyBorder="1" applyAlignment="1" applyProtection="1">
      <alignment horizontal="center" vertical="center" wrapText="1"/>
      <protection locked="0"/>
    </xf>
    <xf numFmtId="1" fontId="1" fillId="26" borderId="38" xfId="0" applyNumberFormat="1" applyFont="1" applyFill="1" applyBorder="1" applyAlignment="1" applyProtection="1">
      <alignment horizontal="center" vertical="center" wrapText="1"/>
      <protection locked="0"/>
    </xf>
    <xf numFmtId="0" fontId="0" fillId="0" borderId="12" xfId="0" applyFill="1" applyBorder="1" applyAlignment="1">
      <alignment/>
    </xf>
    <xf numFmtId="1" fontId="44" fillId="26" borderId="47" xfId="0" applyNumberFormat="1" applyFont="1" applyFill="1" applyBorder="1" applyAlignment="1" applyProtection="1">
      <alignment horizontal="center" vertical="center" wrapText="1"/>
      <protection/>
    </xf>
    <xf numFmtId="1" fontId="7" fillId="0" borderId="140" xfId="0" applyNumberFormat="1" applyFont="1" applyFill="1" applyBorder="1" applyAlignment="1">
      <alignment horizontal="center"/>
    </xf>
    <xf numFmtId="1" fontId="7" fillId="0" borderId="44" xfId="0" applyNumberFormat="1" applyFont="1" applyBorder="1" applyAlignment="1" applyProtection="1">
      <alignment horizontal="center" vertical="center" wrapText="1"/>
      <protection locked="0"/>
    </xf>
    <xf numFmtId="1" fontId="7" fillId="0" borderId="102" xfId="0" applyNumberFormat="1" applyFont="1" applyBorder="1" applyAlignment="1" applyProtection="1">
      <alignment horizontal="center" vertical="center" wrapText="1"/>
      <protection locked="0"/>
    </xf>
    <xf numFmtId="1" fontId="7" fillId="0" borderId="50" xfId="0" applyNumberFormat="1" applyFont="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1" fontId="1" fillId="0" borderId="89" xfId="0" applyNumberFormat="1" applyFont="1" applyFill="1" applyBorder="1" applyAlignment="1" applyProtection="1">
      <alignment horizontal="center" vertical="center" wrapText="1"/>
      <protection locked="0"/>
    </xf>
    <xf numFmtId="44" fontId="1" fillId="0" borderId="47" xfId="0" applyNumberFormat="1" applyFont="1" applyBorder="1" applyAlignment="1" applyProtection="1">
      <alignment horizontal="center" vertical="center" wrapText="1"/>
      <protection locked="0"/>
    </xf>
    <xf numFmtId="44" fontId="1" fillId="0" borderId="41" xfId="0" applyNumberFormat="1" applyFont="1" applyBorder="1" applyAlignment="1" applyProtection="1">
      <alignment horizontal="center" vertical="center" wrapText="1"/>
      <protection locked="0"/>
    </xf>
    <xf numFmtId="44" fontId="1" fillId="0" borderId="55" xfId="0" applyNumberFormat="1" applyFont="1" applyBorder="1" applyAlignment="1" applyProtection="1">
      <alignment horizontal="center" vertical="center" wrapText="1"/>
      <protection locked="0"/>
    </xf>
    <xf numFmtId="0" fontId="1" fillId="26" borderId="48" xfId="0" applyNumberFormat="1" applyFont="1" applyFill="1" applyBorder="1" applyAlignment="1" applyProtection="1">
      <alignment horizontal="center" vertical="center" wrapText="1"/>
      <protection locked="0"/>
    </xf>
    <xf numFmtId="0" fontId="6" fillId="26" borderId="47" xfId="0" applyNumberFormat="1" applyFont="1" applyFill="1" applyBorder="1" applyAlignment="1" applyProtection="1">
      <alignment horizontal="center" vertical="center" wrapText="1"/>
      <protection locked="0"/>
    </xf>
    <xf numFmtId="43" fontId="7" fillId="0" borderId="47" xfId="45" applyFont="1" applyBorder="1" applyAlignment="1" applyProtection="1">
      <alignment horizontal="center" vertical="center" wrapText="1"/>
      <protection locked="0"/>
    </xf>
    <xf numFmtId="43" fontId="1" fillId="26" borderId="48" xfId="45" applyFont="1" applyFill="1" applyBorder="1" applyAlignment="1" applyProtection="1">
      <alignment horizontal="center" vertical="center" wrapText="1"/>
      <protection locked="0"/>
    </xf>
    <xf numFmtId="43" fontId="1" fillId="0" borderId="49" xfId="45" applyFont="1" applyFill="1" applyBorder="1" applyAlignment="1" applyProtection="1">
      <alignment horizontal="center" vertical="center" wrapText="1"/>
      <protection locked="0"/>
    </xf>
    <xf numFmtId="164" fontId="6" fillId="26" borderId="48" xfId="0" applyNumberFormat="1" applyFont="1" applyFill="1" applyBorder="1" applyAlignment="1" applyProtection="1">
      <alignment horizontal="center" vertical="center" wrapText="1"/>
      <protection locked="0"/>
    </xf>
    <xf numFmtId="44" fontId="6" fillId="26" borderId="48" xfId="0" applyNumberFormat="1" applyFont="1" applyFill="1" applyBorder="1" applyAlignment="1" applyProtection="1">
      <alignment horizontal="center" vertical="center" wrapText="1"/>
      <protection locked="0"/>
    </xf>
    <xf numFmtId="4" fontId="6" fillId="26" borderId="48" xfId="0" applyNumberFormat="1" applyFont="1" applyFill="1" applyBorder="1" applyAlignment="1" applyProtection="1">
      <alignment horizontal="right" vertical="center" wrapText="1"/>
      <protection locked="0"/>
    </xf>
    <xf numFmtId="44" fontId="7" fillId="26" borderId="42" xfId="0" applyNumberFormat="1" applyFont="1" applyFill="1" applyBorder="1" applyAlignment="1" applyProtection="1">
      <alignment horizontal="center" vertical="center" wrapText="1"/>
      <protection locked="0"/>
    </xf>
    <xf numFmtId="44" fontId="7" fillId="0" borderId="49" xfId="0" applyNumberFormat="1" applyFont="1" applyFill="1" applyBorder="1" applyAlignment="1" applyProtection="1">
      <alignment horizontal="center" vertical="center" wrapText="1"/>
      <protection/>
    </xf>
    <xf numFmtId="44" fontId="7" fillId="26" borderId="50" xfId="0" applyNumberFormat="1" applyFont="1" applyFill="1" applyBorder="1" applyAlignment="1" applyProtection="1">
      <alignment horizontal="center" vertical="center" wrapText="1"/>
      <protection locked="0"/>
    </xf>
    <xf numFmtId="44" fontId="7" fillId="26" borderId="48" xfId="0" applyNumberFormat="1" applyFont="1" applyFill="1" applyBorder="1" applyAlignment="1" applyProtection="1">
      <alignment horizontal="center" vertical="center" wrapText="1"/>
      <protection locked="0"/>
    </xf>
    <xf numFmtId="44" fontId="7" fillId="0" borderId="49" xfId="0" applyNumberFormat="1" applyFont="1" applyFill="1" applyBorder="1" applyAlignment="1" applyProtection="1">
      <alignment horizontal="center" vertical="center" wrapText="1"/>
      <protection locked="0"/>
    </xf>
    <xf numFmtId="44" fontId="7" fillId="26" borderId="56" xfId="0" applyNumberFormat="1" applyFont="1" applyFill="1" applyBorder="1" applyAlignment="1" applyProtection="1">
      <alignment horizontal="center" vertical="center" wrapText="1"/>
      <protection locked="0"/>
    </xf>
    <xf numFmtId="44" fontId="7" fillId="26" borderId="58" xfId="0" applyNumberFormat="1" applyFont="1" applyFill="1" applyBorder="1" applyAlignment="1" applyProtection="1">
      <alignment horizontal="center" vertical="center" wrapText="1"/>
      <protection locked="0"/>
    </xf>
    <xf numFmtId="44" fontId="6" fillId="26" borderId="56" xfId="0" applyNumberFormat="1" applyFont="1" applyFill="1" applyBorder="1" applyAlignment="1" applyProtection="1">
      <alignment horizontal="center" vertical="center" wrapText="1"/>
      <protection locked="0"/>
    </xf>
    <xf numFmtId="164" fontId="7" fillId="0" borderId="55" xfId="45" applyNumberFormat="1" applyFont="1" applyBorder="1" applyAlignment="1" applyProtection="1">
      <alignment horizontal="center" vertical="center" wrapText="1"/>
      <protection locked="0"/>
    </xf>
    <xf numFmtId="164" fontId="1" fillId="26" borderId="56" xfId="45" applyNumberFormat="1" applyFont="1" applyFill="1" applyBorder="1" applyAlignment="1" applyProtection="1">
      <alignment horizontal="center" vertical="center" wrapText="1"/>
      <protection locked="0"/>
    </xf>
    <xf numFmtId="164" fontId="1" fillId="0" borderId="49" xfId="45" applyNumberFormat="1" applyFont="1" applyFill="1" applyBorder="1" applyAlignment="1" applyProtection="1">
      <alignment horizontal="center" vertical="center" wrapText="1"/>
      <protection locked="0"/>
    </xf>
    <xf numFmtId="164" fontId="1" fillId="26" borderId="58" xfId="45" applyNumberFormat="1" applyFont="1" applyFill="1" applyBorder="1" applyAlignment="1" applyProtection="1">
      <alignment horizontal="center" vertical="center" wrapText="1"/>
      <protection locked="0"/>
    </xf>
    <xf numFmtId="4" fontId="7" fillId="0" borderId="47" xfId="0" applyNumberFormat="1" applyFont="1" applyBorder="1" applyAlignment="1" applyProtection="1">
      <alignment horizontal="center" vertical="center" wrapText="1"/>
      <protection/>
    </xf>
    <xf numFmtId="3" fontId="7" fillId="0" borderId="47" xfId="0" applyNumberFormat="1" applyFont="1" applyBorder="1" applyAlignment="1" applyProtection="1">
      <alignment horizontal="center" vertical="center" wrapText="1"/>
      <protection/>
    </xf>
    <xf numFmtId="3" fontId="6" fillId="26" borderId="47" xfId="0" applyNumberFormat="1" applyFont="1" applyFill="1" applyBorder="1" applyAlignment="1" applyProtection="1">
      <alignment horizontal="center" vertical="center" wrapText="1"/>
      <protection/>
    </xf>
    <xf numFmtId="1" fontId="6" fillId="26" borderId="47" xfId="0" applyNumberFormat="1" applyFont="1" applyFill="1" applyBorder="1" applyAlignment="1" applyProtection="1">
      <alignment horizontal="center" vertical="center" wrapText="1"/>
      <protection/>
    </xf>
    <xf numFmtId="1" fontId="1" fillId="0" borderId="49" xfId="45" applyNumberFormat="1" applyFont="1" applyFill="1" applyBorder="1" applyAlignment="1" applyProtection="1">
      <alignment horizontal="center" vertical="top" wrapText="1"/>
      <protection/>
    </xf>
    <xf numFmtId="1" fontId="1" fillId="0" borderId="49" xfId="45" applyNumberFormat="1" applyFont="1" applyFill="1" applyBorder="1" applyAlignment="1" applyProtection="1">
      <alignment horizontal="center" vertical="center" wrapText="1"/>
      <protection/>
    </xf>
    <xf numFmtId="0" fontId="7" fillId="0" borderId="47" xfId="45" applyNumberFormat="1" applyFont="1" applyBorder="1" applyAlignment="1" applyProtection="1">
      <alignment horizontal="center" vertical="center" wrapText="1"/>
      <protection/>
    </xf>
    <xf numFmtId="0" fontId="7" fillId="0" borderId="47" xfId="45" applyNumberFormat="1" applyFont="1" applyBorder="1" applyAlignment="1" applyProtection="1">
      <alignment horizontal="center" vertical="center" wrapText="1"/>
      <protection locked="0"/>
    </xf>
    <xf numFmtId="0" fontId="1" fillId="26" borderId="48" xfId="45" applyNumberFormat="1" applyFont="1" applyFill="1" applyBorder="1" applyAlignment="1" applyProtection="1">
      <alignment horizontal="center" vertical="center" wrapText="1"/>
      <protection locked="0"/>
    </xf>
    <xf numFmtId="0" fontId="7" fillId="26" borderId="47" xfId="45" applyNumberFormat="1" applyFont="1" applyFill="1" applyBorder="1" applyAlignment="1" applyProtection="1">
      <alignment horizontal="center" vertical="center" wrapText="1"/>
      <protection locked="0"/>
    </xf>
    <xf numFmtId="0" fontId="6" fillId="26" borderId="47" xfId="45" applyNumberFormat="1" applyFont="1" applyFill="1" applyBorder="1" applyAlignment="1" applyProtection="1">
      <alignment horizontal="center" vertical="center" wrapText="1"/>
      <protection/>
    </xf>
    <xf numFmtId="0" fontId="7" fillId="26" borderId="50" xfId="0" applyFont="1" applyFill="1" applyBorder="1" applyAlignment="1" applyProtection="1">
      <alignment horizontal="center" vertical="center" wrapText="1"/>
      <protection locked="0"/>
    </xf>
    <xf numFmtId="0" fontId="6" fillId="26" borderId="48" xfId="0" applyFont="1" applyFill="1" applyBorder="1" applyAlignment="1" applyProtection="1">
      <alignment horizontal="center" vertical="center" wrapText="1"/>
      <protection locked="0"/>
    </xf>
    <xf numFmtId="43" fontId="6" fillId="26" borderId="47" xfId="45" applyFont="1" applyFill="1" applyBorder="1" applyAlignment="1" applyProtection="1">
      <alignment horizontal="center" vertical="center" wrapText="1"/>
      <protection locked="0"/>
    </xf>
    <xf numFmtId="0" fontId="7" fillId="26" borderId="42" xfId="0" applyFont="1" applyFill="1" applyBorder="1" applyAlignment="1" applyProtection="1">
      <alignment horizontal="center" vertical="center" wrapText="1"/>
      <protection locked="0"/>
    </xf>
    <xf numFmtId="164" fontId="7" fillId="0" borderId="49" xfId="0" applyNumberFormat="1" applyFont="1" applyFill="1" applyBorder="1" applyAlignment="1" applyProtection="1">
      <alignment horizontal="center" vertical="center" wrapText="1"/>
      <protection locked="0"/>
    </xf>
    <xf numFmtId="164" fontId="7" fillId="26" borderId="50" xfId="0" applyNumberFormat="1" applyFont="1" applyFill="1" applyBorder="1" applyAlignment="1" applyProtection="1">
      <alignment horizontal="center" vertical="center" wrapText="1"/>
      <protection locked="0"/>
    </xf>
    <xf numFmtId="0" fontId="7" fillId="26" borderId="48" xfId="0" applyFont="1" applyFill="1" applyBorder="1" applyAlignment="1" applyProtection="1">
      <alignment horizontal="center" vertical="center" wrapText="1"/>
      <protection locked="0"/>
    </xf>
    <xf numFmtId="43" fontId="7" fillId="0" borderId="41" xfId="45" applyFont="1" applyBorder="1" applyAlignment="1" applyProtection="1">
      <alignment horizontal="right" vertical="center" wrapText="1"/>
      <protection locked="0"/>
    </xf>
    <xf numFmtId="43" fontId="7" fillId="0" borderId="47" xfId="45" applyFont="1" applyBorder="1" applyAlignment="1" applyProtection="1">
      <alignment horizontal="right" vertical="center" wrapText="1"/>
      <protection locked="0"/>
    </xf>
    <xf numFmtId="43" fontId="7" fillId="26" borderId="41" xfId="45" applyFont="1" applyFill="1" applyBorder="1" applyAlignment="1" applyProtection="1">
      <alignment horizontal="right" vertical="center" wrapText="1"/>
      <protection locked="0"/>
    </xf>
    <xf numFmtId="43" fontId="6" fillId="26" borderId="41" xfId="45" applyFont="1" applyFill="1" applyBorder="1" applyAlignment="1" applyProtection="1">
      <alignment horizontal="right" vertical="center" wrapText="1"/>
      <protection locked="0"/>
    </xf>
    <xf numFmtId="43" fontId="7" fillId="26" borderId="48" xfId="45" applyFont="1" applyFill="1" applyBorder="1" applyAlignment="1" applyProtection="1">
      <alignment horizontal="right" vertical="center" wrapText="1"/>
      <protection locked="0"/>
    </xf>
    <xf numFmtId="43" fontId="7" fillId="0" borderId="49" xfId="45" applyFont="1" applyFill="1" applyBorder="1" applyAlignment="1" applyProtection="1">
      <alignment horizontal="right" vertical="center" wrapText="1"/>
      <protection/>
    </xf>
    <xf numFmtId="1" fontId="7" fillId="26" borderId="50" xfId="0" applyNumberFormat="1" applyFont="1" applyFill="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87" xfId="0" applyFont="1" applyBorder="1" applyAlignment="1" applyProtection="1">
      <alignment horizontal="center" vertical="center" wrapText="1"/>
      <protection locked="0"/>
    </xf>
    <xf numFmtId="0" fontId="8" fillId="0" borderId="14" xfId="0" applyFont="1" applyBorder="1" applyAlignment="1" applyProtection="1">
      <alignment/>
      <protection locked="0"/>
    </xf>
    <xf numFmtId="3" fontId="6" fillId="26" borderId="41" xfId="0" applyNumberFormat="1" applyFont="1" applyFill="1" applyBorder="1" applyAlignment="1" applyProtection="1">
      <alignment horizontal="center" vertical="center" wrapText="1"/>
      <protection locked="0"/>
    </xf>
    <xf numFmtId="3" fontId="45" fillId="26" borderId="41" xfId="0" applyNumberFormat="1" applyFont="1" applyFill="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1" fontId="7" fillId="0" borderId="156" xfId="0" applyNumberFormat="1" applyFont="1" applyBorder="1" applyAlignment="1" applyProtection="1">
      <alignment horizontal="center" vertical="center" wrapText="1"/>
      <protection locked="0"/>
    </xf>
    <xf numFmtId="10" fontId="4" fillId="22" borderId="157" xfId="0" applyNumberFormat="1"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58" xfId="0" applyFont="1" applyBorder="1" applyAlignment="1" applyProtection="1">
      <alignment horizontal="center" vertical="center" wrapText="1"/>
      <protection locked="0"/>
    </xf>
    <xf numFmtId="0" fontId="7" fillId="0" borderId="159" xfId="0" applyFont="1" applyBorder="1" applyAlignment="1" applyProtection="1">
      <alignment horizontal="center" vertical="center" wrapText="1"/>
      <protection locked="0"/>
    </xf>
    <xf numFmtId="0" fontId="7" fillId="0" borderId="160" xfId="0" applyFont="1" applyBorder="1" applyAlignment="1" applyProtection="1">
      <alignment horizontal="center" vertical="center" wrapText="1"/>
      <protection locked="0"/>
    </xf>
    <xf numFmtId="1" fontId="1" fillId="26" borderId="161" xfId="0" applyNumberFormat="1" applyFont="1" applyFill="1" applyBorder="1" applyAlignment="1" applyProtection="1">
      <alignment horizontal="center" vertical="center" wrapText="1"/>
      <protection locked="0"/>
    </xf>
    <xf numFmtId="0" fontId="7" fillId="0" borderId="162" xfId="0" applyFont="1" applyBorder="1" applyAlignment="1" applyProtection="1">
      <alignment horizontal="center" vertical="center" wrapText="1"/>
      <protection locked="0"/>
    </xf>
    <xf numFmtId="0" fontId="7" fillId="0" borderId="163"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2" fillId="22" borderId="164" xfId="0" applyFont="1" applyFill="1" applyBorder="1" applyAlignment="1" applyProtection="1">
      <alignment horizontal="center"/>
      <protection locked="0"/>
    </xf>
    <xf numFmtId="0" fontId="4" fillId="0" borderId="165" xfId="0" applyFont="1" applyBorder="1" applyAlignment="1" applyProtection="1">
      <alignment horizontal="center" vertical="center" wrapText="1"/>
      <protection locked="0"/>
    </xf>
    <xf numFmtId="10" fontId="4" fillId="22" borderId="166" xfId="0" applyNumberFormat="1" applyFont="1" applyFill="1" applyBorder="1" applyAlignment="1" applyProtection="1">
      <alignment horizontal="center" vertical="center" wrapText="1"/>
      <protection locked="0"/>
    </xf>
    <xf numFmtId="10" fontId="4" fillId="22" borderId="167" xfId="0" applyNumberFormat="1" applyFont="1" applyFill="1" applyBorder="1" applyAlignment="1" applyProtection="1">
      <alignment horizontal="center" vertical="center" wrapText="1"/>
      <protection locked="0"/>
    </xf>
    <xf numFmtId="0" fontId="7" fillId="0" borderId="168" xfId="0" applyFont="1" applyBorder="1" applyAlignment="1" applyProtection="1">
      <alignment horizontal="center" vertical="center" wrapText="1"/>
      <protection locked="0"/>
    </xf>
    <xf numFmtId="0" fontId="7" fillId="0" borderId="169" xfId="0" applyFont="1" applyBorder="1" applyAlignment="1" applyProtection="1">
      <alignment horizontal="center" vertical="center" wrapText="1"/>
      <protection locked="0"/>
    </xf>
    <xf numFmtId="10" fontId="4" fillId="22" borderId="166" xfId="0" applyNumberFormat="1" applyFont="1" applyFill="1" applyBorder="1" applyAlignment="1" applyProtection="1">
      <alignment horizontal="center" vertical="center" wrapText="1"/>
      <protection/>
    </xf>
    <xf numFmtId="10" fontId="4" fillId="22" borderId="44" xfId="0" applyNumberFormat="1" applyFont="1" applyFill="1" applyBorder="1" applyAlignment="1" applyProtection="1">
      <alignment horizontal="center" vertical="center" wrapText="1"/>
      <protection/>
    </xf>
    <xf numFmtId="10" fontId="4" fillId="22" borderId="170" xfId="0" applyNumberFormat="1" applyFont="1" applyFill="1" applyBorder="1" applyAlignment="1" applyProtection="1">
      <alignment horizontal="center" vertical="center" wrapText="1"/>
      <protection/>
    </xf>
    <xf numFmtId="10" fontId="4" fillId="22" borderId="50" xfId="0" applyNumberFormat="1" applyFont="1" applyFill="1" applyBorder="1" applyAlignment="1" applyProtection="1">
      <alignment horizontal="center" vertical="center" wrapText="1"/>
      <protection locked="0"/>
    </xf>
    <xf numFmtId="10" fontId="4" fillId="22" borderId="170" xfId="0" applyNumberFormat="1" applyFont="1" applyFill="1" applyBorder="1" applyAlignment="1" applyProtection="1">
      <alignment horizontal="center" vertical="center" wrapText="1"/>
      <protection locked="0"/>
    </xf>
    <xf numFmtId="10" fontId="4" fillId="22" borderId="62" xfId="0" applyNumberFormat="1" applyFont="1" applyFill="1" applyBorder="1" applyAlignment="1" applyProtection="1">
      <alignment horizontal="center" vertical="center" wrapText="1"/>
      <protection/>
    </xf>
    <xf numFmtId="2" fontId="4" fillId="0" borderId="92" xfId="0" applyNumberFormat="1" applyFont="1" applyFill="1" applyBorder="1" applyAlignment="1" applyProtection="1">
      <alignment horizontal="center" vertical="center"/>
      <protection/>
    </xf>
    <xf numFmtId="10" fontId="4" fillId="0" borderId="92" xfId="0" applyNumberFormat="1" applyFont="1" applyFill="1" applyBorder="1" applyAlignment="1" applyProtection="1">
      <alignment horizontal="center" vertical="center"/>
      <protection/>
    </xf>
    <xf numFmtId="10" fontId="4" fillId="0" borderId="69" xfId="0" applyNumberFormat="1" applyFont="1" applyFill="1" applyBorder="1" applyAlignment="1" applyProtection="1">
      <alignment horizontal="center" vertical="center"/>
      <protection locked="0"/>
    </xf>
    <xf numFmtId="0" fontId="4" fillId="0" borderId="171" xfId="0" applyFont="1" applyFill="1" applyBorder="1" applyAlignment="1" applyProtection="1">
      <alignment horizontal="center" vertical="center"/>
      <protection locked="0"/>
    </xf>
    <xf numFmtId="2" fontId="4" fillId="0" borderId="120" xfId="0" applyNumberFormat="1" applyFont="1" applyFill="1" applyBorder="1" applyAlignment="1" applyProtection="1">
      <alignment horizontal="center" vertical="center"/>
      <protection/>
    </xf>
    <xf numFmtId="2" fontId="4" fillId="0" borderId="111" xfId="0" applyNumberFormat="1" applyFont="1" applyFill="1" applyBorder="1" applyAlignment="1" applyProtection="1">
      <alignment horizontal="center" vertical="center"/>
      <protection/>
    </xf>
    <xf numFmtId="10" fontId="4" fillId="0" borderId="91" xfId="0" applyNumberFormat="1" applyFont="1" applyFill="1" applyBorder="1" applyAlignment="1" applyProtection="1">
      <alignment horizontal="center" vertical="center"/>
      <protection/>
    </xf>
    <xf numFmtId="0" fontId="4" fillId="0" borderId="172" xfId="0" applyFont="1" applyFill="1" applyBorder="1" applyAlignment="1" applyProtection="1">
      <alignment horizontal="center" vertical="center"/>
      <protection locked="0"/>
    </xf>
    <xf numFmtId="0" fontId="1" fillId="0" borderId="10" xfId="0" applyFont="1" applyBorder="1" applyAlignment="1" applyProtection="1">
      <alignment/>
      <protection locked="0"/>
    </xf>
    <xf numFmtId="0" fontId="1" fillId="0" borderId="173" xfId="0" applyFont="1" applyBorder="1" applyAlignment="1" applyProtection="1">
      <alignment/>
      <protection locked="0"/>
    </xf>
    <xf numFmtId="0" fontId="3" fillId="0" borderId="10" xfId="0" applyFont="1" applyBorder="1" applyAlignment="1" applyProtection="1">
      <alignment horizontal="center" vertical="center" wrapText="1"/>
      <protection locked="0"/>
    </xf>
    <xf numFmtId="0" fontId="9" fillId="0" borderId="173" xfId="0" applyFont="1" applyBorder="1" applyAlignment="1" applyProtection="1">
      <alignment vertical="center" wrapText="1"/>
      <protection locked="0"/>
    </xf>
    <xf numFmtId="0" fontId="1" fillId="0" borderId="143" xfId="0" applyFont="1" applyBorder="1" applyAlignment="1" applyProtection="1">
      <alignment/>
      <protection locked="0"/>
    </xf>
    <xf numFmtId="0" fontId="1" fillId="0" borderId="174" xfId="0" applyFont="1" applyBorder="1" applyAlignment="1" applyProtection="1">
      <alignment/>
      <protection locked="0"/>
    </xf>
    <xf numFmtId="0" fontId="5" fillId="26" borderId="143" xfId="0" applyFont="1" applyFill="1" applyBorder="1" applyAlignment="1" applyProtection="1">
      <alignment horizontal="center" vertical="center" wrapText="1"/>
      <protection locked="0"/>
    </xf>
    <xf numFmtId="3" fontId="2" fillId="26" borderId="175" xfId="0" applyNumberFormat="1" applyFont="1" applyFill="1" applyBorder="1" applyAlignment="1" applyProtection="1">
      <alignment horizontal="center" vertical="center" wrapText="1"/>
      <protection locked="0"/>
    </xf>
    <xf numFmtId="0" fontId="2" fillId="26" borderId="154" xfId="0" applyFont="1" applyFill="1" applyBorder="1" applyAlignment="1" applyProtection="1">
      <alignment horizontal="center" vertical="center" wrapText="1"/>
      <protection locked="0"/>
    </xf>
    <xf numFmtId="1" fontId="2" fillId="26" borderId="154" xfId="0" applyNumberFormat="1" applyFont="1" applyFill="1" applyBorder="1" applyAlignment="1" applyProtection="1">
      <alignment horizontal="center" vertical="center" wrapText="1"/>
      <protection locked="0"/>
    </xf>
    <xf numFmtId="1" fontId="2" fillId="26" borderId="175" xfId="0" applyNumberFormat="1" applyFont="1" applyFill="1" applyBorder="1" applyAlignment="1" applyProtection="1">
      <alignment horizontal="center" vertical="center" wrapText="1"/>
      <protection locked="0"/>
    </xf>
    <xf numFmtId="0" fontId="2" fillId="26" borderId="175" xfId="0" applyFont="1" applyFill="1" applyBorder="1" applyAlignment="1" applyProtection="1">
      <alignment horizontal="center" vertical="center" wrapText="1"/>
      <protection locked="0"/>
    </xf>
    <xf numFmtId="0" fontId="2" fillId="26" borderId="150" xfId="0" applyFont="1" applyFill="1" applyBorder="1" applyAlignment="1" applyProtection="1">
      <alignment horizontal="center" vertical="center" wrapText="1"/>
      <protection locked="0"/>
    </xf>
    <xf numFmtId="164" fontId="2" fillId="26" borderId="154" xfId="0" applyNumberFormat="1" applyFont="1" applyFill="1" applyBorder="1" applyAlignment="1" applyProtection="1">
      <alignment horizontal="center" vertical="center" wrapText="1"/>
      <protection locked="0"/>
    </xf>
    <xf numFmtId="164" fontId="6" fillId="26" borderId="175" xfId="0" applyNumberFormat="1" applyFont="1" applyFill="1" applyBorder="1" applyAlignment="1" applyProtection="1">
      <alignment horizontal="center" vertical="center" wrapText="1"/>
      <protection locked="0"/>
    </xf>
    <xf numFmtId="43" fontId="2" fillId="26" borderId="154" xfId="45" applyFont="1" applyFill="1" applyBorder="1" applyAlignment="1" applyProtection="1">
      <alignment horizontal="center" vertical="center" wrapText="1"/>
      <protection locked="0"/>
    </xf>
    <xf numFmtId="10" fontId="7" fillId="26" borderId="175" xfId="0" applyNumberFormat="1" applyFont="1" applyFill="1" applyBorder="1" applyAlignment="1" applyProtection="1">
      <alignment horizontal="center" vertical="center" wrapText="1"/>
      <protection locked="0"/>
    </xf>
    <xf numFmtId="1" fontId="7" fillId="26" borderId="175" xfId="0" applyNumberFormat="1" applyFont="1" applyFill="1" applyBorder="1" applyAlignment="1" applyProtection="1">
      <alignment horizontal="center" vertical="center" wrapText="1"/>
      <protection locked="0"/>
    </xf>
    <xf numFmtId="1" fontId="2" fillId="26" borderId="176" xfId="0" applyNumberFormat="1" applyFont="1" applyFill="1" applyBorder="1" applyAlignment="1" applyProtection="1">
      <alignment horizontal="center" vertical="center" wrapText="1"/>
      <protection locked="0"/>
    </xf>
    <xf numFmtId="0" fontId="3" fillId="0" borderId="143" xfId="0" applyFont="1" applyBorder="1" applyAlignment="1" applyProtection="1">
      <alignment horizontal="center" vertical="center" wrapText="1"/>
      <protection locked="0"/>
    </xf>
    <xf numFmtId="0" fontId="20" fillId="0" borderId="171" xfId="0" applyFont="1" applyFill="1" applyBorder="1" applyAlignment="1" applyProtection="1">
      <alignment horizontal="center" vertical="center"/>
      <protection locked="0"/>
    </xf>
    <xf numFmtId="2" fontId="20" fillId="4" borderId="177" xfId="0" applyNumberFormat="1" applyFont="1" applyFill="1" applyBorder="1" applyAlignment="1" applyProtection="1">
      <alignment horizontal="center" vertical="center"/>
      <protection/>
    </xf>
    <xf numFmtId="10" fontId="20" fillId="4" borderId="144" xfId="0" applyNumberFormat="1" applyFont="1" applyFill="1" applyBorder="1" applyAlignment="1" applyProtection="1">
      <alignment horizontal="center" vertical="center"/>
      <protection/>
    </xf>
    <xf numFmtId="10" fontId="20" fillId="4" borderId="178" xfId="0" applyNumberFormat="1" applyFont="1" applyFill="1" applyBorder="1" applyAlignment="1" applyProtection="1">
      <alignment horizontal="center" vertical="center"/>
      <protection locked="0"/>
    </xf>
    <xf numFmtId="2" fontId="20" fillId="4" borderId="144" xfId="0" applyNumberFormat="1" applyFont="1" applyFill="1" applyBorder="1" applyAlignment="1" applyProtection="1">
      <alignment horizontal="center" vertical="center"/>
      <protection/>
    </xf>
    <xf numFmtId="2" fontId="20" fillId="4" borderId="76" xfId="0" applyNumberFormat="1" applyFont="1" applyFill="1" applyBorder="1" applyAlignment="1" applyProtection="1">
      <alignment horizontal="center" vertical="center"/>
      <protection/>
    </xf>
    <xf numFmtId="2" fontId="20" fillId="4" borderId="178" xfId="0" applyNumberFormat="1" applyFont="1" applyFill="1" applyBorder="1" applyAlignment="1" applyProtection="1">
      <alignment horizontal="center" vertical="center"/>
      <protection/>
    </xf>
    <xf numFmtId="44" fontId="20" fillId="4" borderId="76" xfId="0" applyNumberFormat="1" applyFont="1" applyFill="1" applyBorder="1" applyAlignment="1" applyProtection="1">
      <alignment horizontal="center" vertical="center"/>
      <protection/>
    </xf>
    <xf numFmtId="44" fontId="20" fillId="4" borderId="142" xfId="0" applyNumberFormat="1" applyFont="1" applyFill="1" applyBorder="1" applyAlignment="1" applyProtection="1">
      <alignment horizontal="center" vertical="center"/>
      <protection/>
    </xf>
    <xf numFmtId="44" fontId="20" fillId="4" borderId="179" xfId="0" applyNumberFormat="1" applyFont="1" applyFill="1" applyBorder="1" applyAlignment="1" applyProtection="1">
      <alignment horizontal="center" vertical="center"/>
      <protection/>
    </xf>
    <xf numFmtId="0" fontId="5" fillId="0" borderId="171" xfId="0" applyFont="1" applyFill="1" applyBorder="1" applyAlignment="1" applyProtection="1">
      <alignment horizontal="center" vertical="center"/>
      <protection locked="0"/>
    </xf>
    <xf numFmtId="10" fontId="20" fillId="4" borderId="76" xfId="0" applyNumberFormat="1" applyFont="1" applyFill="1" applyBorder="1" applyAlignment="1" applyProtection="1">
      <alignment horizontal="center" vertical="center"/>
      <protection/>
    </xf>
    <xf numFmtId="0" fontId="20" fillId="4" borderId="180" xfId="0" applyFont="1" applyFill="1" applyBorder="1" applyAlignment="1" applyProtection="1">
      <alignment horizontal="center" vertical="center"/>
      <protection locked="0"/>
    </xf>
    <xf numFmtId="0" fontId="9" fillId="0" borderId="174" xfId="0" applyFont="1" applyBorder="1" applyAlignment="1" applyProtection="1">
      <alignment vertical="center" wrapText="1"/>
      <protection locked="0"/>
    </xf>
    <xf numFmtId="167" fontId="1" fillId="26" borderId="175" xfId="45" applyNumberFormat="1" applyFont="1" applyFill="1" applyBorder="1" applyAlignment="1" applyProtection="1">
      <alignment horizontal="center" vertical="center" wrapText="1"/>
      <protection locked="0"/>
    </xf>
    <xf numFmtId="0" fontId="1" fillId="26" borderId="154" xfId="0" applyFont="1" applyFill="1" applyBorder="1" applyAlignment="1" applyProtection="1">
      <alignment horizontal="center" vertical="center" wrapText="1"/>
      <protection locked="0"/>
    </xf>
    <xf numFmtId="1" fontId="1" fillId="26" borderId="154" xfId="0" applyNumberFormat="1" applyFont="1" applyFill="1" applyBorder="1" applyAlignment="1" applyProtection="1">
      <alignment horizontal="center" vertical="center" wrapText="1"/>
      <protection locked="0"/>
    </xf>
    <xf numFmtId="1" fontId="1" fillId="26" borderId="175" xfId="0" applyNumberFormat="1" applyFont="1" applyFill="1" applyBorder="1" applyAlignment="1" applyProtection="1">
      <alignment horizontal="center" vertical="center" wrapText="1"/>
      <protection locked="0"/>
    </xf>
    <xf numFmtId="1" fontId="1" fillId="26" borderId="181" xfId="0" applyNumberFormat="1" applyFont="1" applyFill="1" applyBorder="1" applyAlignment="1" applyProtection="1">
      <alignment horizontal="center" vertical="center" wrapText="1"/>
      <protection locked="0"/>
    </xf>
    <xf numFmtId="0" fontId="1" fillId="26" borderId="175" xfId="0" applyFont="1" applyFill="1" applyBorder="1" applyAlignment="1" applyProtection="1">
      <alignment horizontal="center" vertical="center" wrapText="1"/>
      <protection locked="0"/>
    </xf>
    <xf numFmtId="0" fontId="1" fillId="26" borderId="150" xfId="0" applyFont="1" applyFill="1" applyBorder="1" applyAlignment="1" applyProtection="1">
      <alignment horizontal="center" vertical="center" wrapText="1"/>
      <protection locked="0"/>
    </xf>
    <xf numFmtId="3" fontId="1" fillId="26" borderId="175" xfId="0" applyNumberFormat="1" applyFont="1" applyFill="1" applyBorder="1" applyAlignment="1" applyProtection="1">
      <alignment horizontal="center" vertical="center" wrapText="1"/>
      <protection locked="0"/>
    </xf>
    <xf numFmtId="164" fontId="1" fillId="26" borderId="154" xfId="0" applyNumberFormat="1" applyFont="1" applyFill="1" applyBorder="1" applyAlignment="1" applyProtection="1">
      <alignment horizontal="center" vertical="center" wrapText="1"/>
      <protection locked="0"/>
    </xf>
    <xf numFmtId="164" fontId="7" fillId="26" borderId="175" xfId="0" applyNumberFormat="1" applyFont="1" applyFill="1" applyBorder="1" applyAlignment="1" applyProtection="1">
      <alignment horizontal="center" vertical="center" wrapText="1"/>
      <protection locked="0"/>
    </xf>
    <xf numFmtId="43" fontId="1" fillId="26" borderId="154" xfId="45" applyFont="1" applyFill="1" applyBorder="1" applyAlignment="1" applyProtection="1">
      <alignment horizontal="center" vertical="center" wrapText="1"/>
      <protection locked="0"/>
    </xf>
    <xf numFmtId="1" fontId="1" fillId="26" borderId="176" xfId="0" applyNumberFormat="1" applyFont="1" applyFill="1" applyBorder="1" applyAlignment="1" applyProtection="1">
      <alignment horizontal="center" vertical="center" wrapText="1"/>
      <protection locked="0"/>
    </xf>
    <xf numFmtId="2" fontId="5" fillId="22" borderId="177" xfId="0" applyNumberFormat="1" applyFont="1" applyFill="1" applyBorder="1" applyAlignment="1" applyProtection="1">
      <alignment horizontal="center" vertical="center"/>
      <protection/>
    </xf>
    <xf numFmtId="10" fontId="5" fillId="22" borderId="144" xfId="0" applyNumberFormat="1" applyFont="1" applyFill="1" applyBorder="1" applyAlignment="1" applyProtection="1">
      <alignment horizontal="center" vertical="center"/>
      <protection/>
    </xf>
    <xf numFmtId="10" fontId="2" fillId="22" borderId="179" xfId="0" applyNumberFormat="1" applyFont="1" applyFill="1" applyBorder="1" applyAlignment="1" applyProtection="1">
      <alignment horizontal="center" vertical="center"/>
      <protection locked="0"/>
    </xf>
    <xf numFmtId="0" fontId="2" fillId="0" borderId="171" xfId="0" applyNumberFormat="1" applyFont="1" applyFill="1" applyBorder="1" applyAlignment="1" applyProtection="1">
      <alignment horizontal="center" vertical="center"/>
      <protection locked="0"/>
    </xf>
    <xf numFmtId="2" fontId="5" fillId="22" borderId="144" xfId="0" applyNumberFormat="1" applyFont="1" applyFill="1" applyBorder="1" applyAlignment="1" applyProtection="1">
      <alignment horizontal="center" vertical="center"/>
      <protection/>
    </xf>
    <xf numFmtId="2" fontId="5" fillId="22" borderId="76" xfId="0" applyNumberFormat="1" applyFont="1" applyFill="1" applyBorder="1" applyAlignment="1" applyProtection="1">
      <alignment horizontal="center" vertical="center"/>
      <protection/>
    </xf>
    <xf numFmtId="2" fontId="5" fillId="22" borderId="178" xfId="0" applyNumberFormat="1" applyFont="1" applyFill="1" applyBorder="1" applyAlignment="1" applyProtection="1">
      <alignment horizontal="center" vertical="center"/>
      <protection/>
    </xf>
    <xf numFmtId="4" fontId="2" fillId="0" borderId="171" xfId="0" applyNumberFormat="1" applyFont="1" applyFill="1" applyBorder="1" applyAlignment="1" applyProtection="1">
      <alignment horizontal="center" vertical="center"/>
      <protection locked="0"/>
    </xf>
    <xf numFmtId="44" fontId="5" fillId="22" borderId="76" xfId="0" applyNumberFormat="1" applyFont="1" applyFill="1" applyBorder="1" applyAlignment="1" applyProtection="1">
      <alignment horizontal="center" vertical="center"/>
      <protection/>
    </xf>
    <xf numFmtId="44" fontId="5" fillId="22" borderId="142" xfId="0" applyNumberFormat="1" applyFont="1" applyFill="1" applyBorder="1" applyAlignment="1" applyProtection="1">
      <alignment horizontal="center" vertical="center"/>
      <protection/>
    </xf>
    <xf numFmtId="44" fontId="5" fillId="22" borderId="179" xfId="0" applyNumberFormat="1" applyFont="1" applyFill="1" applyBorder="1" applyAlignment="1" applyProtection="1">
      <alignment horizontal="center" vertical="center"/>
      <protection/>
    </xf>
    <xf numFmtId="0" fontId="2" fillId="0" borderId="178" xfId="0" applyNumberFormat="1" applyFont="1" applyFill="1" applyBorder="1" applyAlignment="1" applyProtection="1">
      <alignment horizontal="center" vertical="center"/>
      <protection locked="0"/>
    </xf>
    <xf numFmtId="10" fontId="5" fillId="22" borderId="76" xfId="0" applyNumberFormat="1" applyFont="1" applyFill="1" applyBorder="1" applyAlignment="1" applyProtection="1">
      <alignment horizontal="center" vertical="center"/>
      <protection/>
    </xf>
    <xf numFmtId="10" fontId="2" fillId="22" borderId="180" xfId="0" applyNumberFormat="1" applyFont="1" applyFill="1" applyBorder="1" applyAlignment="1" applyProtection="1">
      <alignment horizontal="center" vertical="center"/>
      <protection locked="0"/>
    </xf>
    <xf numFmtId="1" fontId="1" fillId="0" borderId="182" xfId="0" applyNumberFormat="1" applyFont="1" applyFill="1" applyBorder="1" applyAlignment="1" applyProtection="1">
      <alignment horizontal="center" vertical="center" wrapText="1"/>
      <protection locked="0"/>
    </xf>
    <xf numFmtId="2" fontId="4" fillId="0" borderId="183" xfId="0" applyNumberFormat="1" applyFont="1" applyFill="1" applyBorder="1" applyAlignment="1" applyProtection="1">
      <alignment horizontal="center" vertical="center"/>
      <protection/>
    </xf>
    <xf numFmtId="10" fontId="4" fillId="0" borderId="11" xfId="0" applyNumberFormat="1" applyFont="1" applyFill="1" applyBorder="1" applyAlignment="1" applyProtection="1">
      <alignment horizontal="center" vertical="center"/>
      <protection/>
    </xf>
    <xf numFmtId="10" fontId="4" fillId="0" borderId="184" xfId="0" applyNumberFormat="1" applyFont="1" applyFill="1" applyBorder="1" applyAlignment="1" applyProtection="1">
      <alignment horizontal="center" vertical="center"/>
      <protection locked="0"/>
    </xf>
    <xf numFmtId="10" fontId="1" fillId="0" borderId="127" xfId="0" applyNumberFormat="1" applyFont="1" applyFill="1" applyBorder="1" applyAlignment="1" applyProtection="1">
      <alignment horizontal="center" vertical="center"/>
      <protection locked="0"/>
    </xf>
    <xf numFmtId="2" fontId="4" fillId="0" borderId="11" xfId="0" applyNumberFormat="1" applyFont="1" applyFill="1" applyBorder="1" applyAlignment="1" applyProtection="1">
      <alignment horizontal="center" vertical="center"/>
      <protection/>
    </xf>
    <xf numFmtId="2" fontId="4" fillId="0" borderId="185" xfId="0" applyNumberFormat="1" applyFont="1" applyFill="1" applyBorder="1" applyAlignment="1" applyProtection="1">
      <alignment horizontal="center" vertical="center"/>
      <protection/>
    </xf>
    <xf numFmtId="2" fontId="4" fillId="0" borderId="184" xfId="0" applyNumberFormat="1" applyFont="1" applyFill="1" applyBorder="1" applyAlignment="1" applyProtection="1">
      <alignment horizontal="center" vertical="center"/>
      <protection/>
    </xf>
    <xf numFmtId="2" fontId="1" fillId="0" borderId="127" xfId="0" applyNumberFormat="1" applyFont="1" applyFill="1" applyBorder="1" applyAlignment="1" applyProtection="1">
      <alignment horizontal="center" vertical="center"/>
      <protection locked="0"/>
    </xf>
    <xf numFmtId="44" fontId="4" fillId="0" borderId="185" xfId="0" applyNumberFormat="1" applyFont="1" applyFill="1" applyBorder="1" applyAlignment="1" applyProtection="1">
      <alignment horizontal="center" vertical="center"/>
      <protection/>
    </xf>
    <xf numFmtId="44" fontId="4" fillId="0" borderId="101" xfId="0" applyNumberFormat="1" applyFont="1" applyFill="1" applyBorder="1" applyAlignment="1" applyProtection="1">
      <alignment horizontal="center" vertical="center"/>
      <protection/>
    </xf>
    <xf numFmtId="44" fontId="4" fillId="0" borderId="186" xfId="0" applyNumberFormat="1" applyFont="1" applyFill="1" applyBorder="1" applyAlignment="1" applyProtection="1">
      <alignment horizontal="center" vertical="center"/>
      <protection/>
    </xf>
    <xf numFmtId="2" fontId="1" fillId="0" borderId="184" xfId="0" applyNumberFormat="1" applyFont="1" applyFill="1" applyBorder="1" applyAlignment="1" applyProtection="1">
      <alignment horizontal="center" vertical="center"/>
      <protection locked="0"/>
    </xf>
    <xf numFmtId="10" fontId="4" fillId="0" borderId="185" xfId="0" applyNumberFormat="1" applyFont="1" applyFill="1" applyBorder="1" applyAlignment="1" applyProtection="1">
      <alignment horizontal="center" vertical="center"/>
      <protection/>
    </xf>
    <xf numFmtId="2" fontId="1" fillId="0" borderId="187" xfId="0" applyNumberFormat="1" applyFont="1" applyFill="1" applyBorder="1" applyAlignment="1" applyProtection="1">
      <alignment horizontal="center" vertical="center"/>
      <protection locked="0"/>
    </xf>
    <xf numFmtId="1" fontId="2" fillId="26" borderId="181" xfId="0" applyNumberFormat="1" applyFont="1" applyFill="1" applyBorder="1" applyAlignment="1" applyProtection="1">
      <alignment horizontal="center" vertical="center" wrapText="1"/>
      <protection locked="0"/>
    </xf>
    <xf numFmtId="167" fontId="4" fillId="0" borderId="47" xfId="45" applyNumberFormat="1" applyFont="1" applyBorder="1" applyAlignment="1" applyProtection="1">
      <alignment horizontal="center" vertical="center" wrapText="1"/>
      <protection locked="0"/>
    </xf>
    <xf numFmtId="167" fontId="7" fillId="0" borderId="47" xfId="45" applyNumberFormat="1" applyFont="1" applyBorder="1" applyAlignment="1" applyProtection="1">
      <alignment horizontal="center" vertical="center" wrapText="1"/>
      <protection locked="0"/>
    </xf>
    <xf numFmtId="167" fontId="1" fillId="26" borderId="48" xfId="45" applyNumberFormat="1" applyFont="1" applyFill="1" applyBorder="1" applyAlignment="1" applyProtection="1">
      <alignment horizontal="center" vertical="center" wrapText="1"/>
      <protection locked="0"/>
    </xf>
    <xf numFmtId="167" fontId="1" fillId="0" borderId="49" xfId="45" applyNumberFormat="1" applyFont="1" applyFill="1" applyBorder="1" applyAlignment="1" applyProtection="1">
      <alignment horizontal="center" vertical="center" wrapText="1"/>
      <protection locked="0"/>
    </xf>
    <xf numFmtId="167" fontId="1" fillId="26" borderId="50" xfId="45" applyNumberFormat="1" applyFont="1" applyFill="1" applyBorder="1" applyAlignment="1" applyProtection="1">
      <alignment horizontal="center" vertical="center" wrapText="1"/>
      <protection locked="0"/>
    </xf>
    <xf numFmtId="167" fontId="6" fillId="26" borderId="47" xfId="45" applyNumberFormat="1" applyFont="1" applyFill="1" applyBorder="1" applyAlignment="1" applyProtection="1">
      <alignment horizontal="center" vertical="center" wrapText="1"/>
      <protection locked="0"/>
    </xf>
    <xf numFmtId="167" fontId="7" fillId="26" borderId="47" xfId="45" applyNumberFormat="1" applyFont="1" applyFill="1" applyBorder="1" applyAlignment="1" applyProtection="1">
      <alignment horizontal="center" vertical="center" wrapText="1"/>
      <protection locked="0"/>
    </xf>
    <xf numFmtId="167" fontId="2" fillId="26" borderId="48" xfId="45" applyNumberFormat="1" applyFont="1" applyFill="1" applyBorder="1" applyAlignment="1" applyProtection="1">
      <alignment horizontal="center" vertical="center" wrapText="1"/>
      <protection locked="0"/>
    </xf>
    <xf numFmtId="1" fontId="45" fillId="26" borderId="47" xfId="0" applyNumberFormat="1" applyFont="1" applyFill="1" applyBorder="1" applyAlignment="1" applyProtection="1">
      <alignment horizontal="center" vertical="center" wrapText="1"/>
      <protection locked="0"/>
    </xf>
    <xf numFmtId="0" fontId="8" fillId="0" borderId="0" xfId="0" applyFont="1" applyBorder="1" applyAlignment="1">
      <alignment/>
    </xf>
    <xf numFmtId="3" fontId="2" fillId="26" borderId="44" xfId="0" applyNumberFormat="1" applyFont="1" applyFill="1" applyBorder="1" applyAlignment="1" applyProtection="1">
      <alignment horizontal="center" vertical="center" wrapText="1"/>
      <protection locked="0"/>
    </xf>
    <xf numFmtId="167" fontId="1" fillId="0" borderId="89" xfId="45" applyNumberFormat="1" applyFont="1" applyFill="1" applyBorder="1" applyAlignment="1" applyProtection="1">
      <alignment horizontal="center" vertical="center" wrapText="1"/>
      <protection locked="0"/>
    </xf>
    <xf numFmtId="43" fontId="7" fillId="0" borderId="47" xfId="45" applyNumberFormat="1" applyFont="1" applyBorder="1" applyAlignment="1" applyProtection="1">
      <alignment horizontal="center" vertical="center" wrapText="1"/>
      <protection locked="0"/>
    </xf>
    <xf numFmtId="43" fontId="1" fillId="26" borderId="48" xfId="45" applyNumberFormat="1" applyFont="1" applyFill="1" applyBorder="1" applyAlignment="1" applyProtection="1">
      <alignment horizontal="center" vertical="center" wrapText="1"/>
      <protection locked="0"/>
    </xf>
    <xf numFmtId="43" fontId="1" fillId="0" borderId="49" xfId="45" applyNumberFormat="1" applyFont="1" applyFill="1" applyBorder="1" applyAlignment="1" applyProtection="1">
      <alignment horizontal="center" vertical="center" wrapText="1"/>
      <protection locked="0"/>
    </xf>
    <xf numFmtId="0" fontId="8" fillId="0" borderId="0" xfId="0" applyFont="1" applyBorder="1" applyAlignment="1" applyProtection="1">
      <alignment/>
      <protection locked="0"/>
    </xf>
    <xf numFmtId="43" fontId="6" fillId="26" borderId="47" xfId="45" applyNumberFormat="1" applyFont="1" applyFill="1" applyBorder="1" applyAlignment="1" applyProtection="1">
      <alignment horizontal="center" vertical="center" wrapText="1"/>
      <protection locked="0"/>
    </xf>
    <xf numFmtId="1" fontId="2" fillId="26" borderId="47" xfId="0" applyNumberFormat="1" applyFont="1" applyFill="1" applyBorder="1" applyAlignment="1" applyProtection="1">
      <alignment horizontal="center" vertical="center" wrapText="1"/>
      <protection locked="0"/>
    </xf>
    <xf numFmtId="0" fontId="2" fillId="26" borderId="47" xfId="0" applyFont="1" applyFill="1" applyBorder="1" applyAlignment="1" applyProtection="1">
      <alignment horizontal="center" vertical="center" wrapText="1"/>
      <protection locked="0"/>
    </xf>
    <xf numFmtId="4" fontId="2" fillId="26" borderId="47" xfId="0" applyNumberFormat="1" applyFont="1" applyFill="1" applyBorder="1" applyAlignment="1" applyProtection="1">
      <alignment horizontal="center" vertical="center" wrapText="1"/>
      <protection locked="0"/>
    </xf>
    <xf numFmtId="44" fontId="2" fillId="26" borderId="154" xfId="0" applyNumberFormat="1" applyFont="1" applyFill="1" applyBorder="1" applyAlignment="1" applyProtection="1">
      <alignment horizontal="center" vertical="center" wrapText="1"/>
      <protection locked="0"/>
    </xf>
    <xf numFmtId="3" fontId="2" fillId="26" borderId="58" xfId="0" applyNumberFormat="1" applyFont="1" applyFill="1" applyBorder="1" applyAlignment="1" applyProtection="1">
      <alignment horizontal="center" vertical="center" wrapText="1"/>
      <protection/>
    </xf>
    <xf numFmtId="1" fontId="7" fillId="0" borderId="55" xfId="0" applyNumberFormat="1" applyFont="1" applyBorder="1" applyAlignment="1" applyProtection="1">
      <alignment horizontal="center" vertical="center" wrapText="1"/>
      <protection/>
    </xf>
    <xf numFmtId="1" fontId="1" fillId="26" borderId="56" xfId="0" applyNumberFormat="1" applyFont="1" applyFill="1" applyBorder="1" applyAlignment="1" applyProtection="1">
      <alignment horizontal="center" vertical="center" wrapText="1"/>
      <protection/>
    </xf>
    <xf numFmtId="1" fontId="1" fillId="26" borderId="58" xfId="0" applyNumberFormat="1" applyFont="1" applyFill="1" applyBorder="1" applyAlignment="1" applyProtection="1">
      <alignment horizontal="center" vertical="center" wrapText="1"/>
      <protection locked="0"/>
    </xf>
    <xf numFmtId="1" fontId="2" fillId="26" borderId="56" xfId="0" applyNumberFormat="1" applyFont="1" applyFill="1" applyBorder="1" applyAlignment="1" applyProtection="1">
      <alignment horizontal="center" vertical="center" wrapText="1"/>
      <protection/>
    </xf>
    <xf numFmtId="1" fontId="2" fillId="26" borderId="58" xfId="0" applyNumberFormat="1" applyFont="1" applyFill="1" applyBorder="1" applyAlignment="1" applyProtection="1">
      <alignment horizontal="center" vertical="center" wrapText="1"/>
      <protection locked="0"/>
    </xf>
    <xf numFmtId="1" fontId="2" fillId="26" borderId="82" xfId="0" applyNumberFormat="1" applyFont="1" applyFill="1" applyBorder="1" applyAlignment="1" applyProtection="1">
      <alignment horizontal="center" vertical="center" wrapText="1"/>
      <protection locked="0"/>
    </xf>
    <xf numFmtId="43" fontId="4" fillId="0" borderId="24" xfId="45" applyFont="1" applyFill="1" applyBorder="1" applyAlignment="1" applyProtection="1">
      <alignment horizontal="center" vertical="center"/>
      <protection/>
    </xf>
    <xf numFmtId="43" fontId="5" fillId="22" borderId="17" xfId="45" applyFont="1" applyFill="1" applyBorder="1" applyAlignment="1" applyProtection="1">
      <alignment horizontal="center" vertical="center"/>
      <protection/>
    </xf>
    <xf numFmtId="43" fontId="20" fillId="4" borderId="24" xfId="45" applyFont="1" applyFill="1" applyBorder="1" applyAlignment="1" applyProtection="1">
      <alignment horizontal="center" vertical="center"/>
      <protection/>
    </xf>
    <xf numFmtId="9" fontId="7" fillId="0" borderId="55" xfId="50" applyFont="1" applyBorder="1" applyAlignment="1" applyProtection="1">
      <alignment horizontal="center" vertical="center" wrapText="1"/>
      <protection locked="0"/>
    </xf>
    <xf numFmtId="9" fontId="1" fillId="26" borderId="56" xfId="50" applyFont="1" applyFill="1" applyBorder="1" applyAlignment="1" applyProtection="1">
      <alignment horizontal="center" vertical="center" wrapText="1"/>
      <protection locked="0"/>
    </xf>
    <xf numFmtId="9" fontId="1" fillId="0" borderId="57" xfId="50" applyFont="1" applyFill="1" applyBorder="1" applyAlignment="1" applyProtection="1">
      <alignment horizontal="center" vertical="center" wrapText="1"/>
      <protection locked="0"/>
    </xf>
    <xf numFmtId="9" fontId="1" fillId="26" borderId="58" xfId="50" applyFont="1" applyFill="1" applyBorder="1" applyAlignment="1" applyProtection="1">
      <alignment horizontal="center" vertical="center" wrapText="1"/>
      <protection locked="0"/>
    </xf>
    <xf numFmtId="9" fontId="2" fillId="26" borderId="56" xfId="50" applyFont="1" applyFill="1" applyBorder="1" applyAlignment="1" applyProtection="1">
      <alignment horizontal="center" vertical="center" wrapText="1"/>
      <protection locked="0"/>
    </xf>
    <xf numFmtId="4" fontId="2" fillId="8" borderId="48" xfId="0" applyNumberFormat="1" applyFont="1" applyFill="1" applyBorder="1" applyAlignment="1" applyProtection="1">
      <alignment horizontal="center" vertical="center" wrapText="1"/>
      <protection locked="0"/>
    </xf>
    <xf numFmtId="3" fontId="7" fillId="0" borderId="47" xfId="0" applyNumberFormat="1" applyFont="1" applyFill="1" applyBorder="1" applyAlignment="1" applyProtection="1">
      <alignment horizontal="center" vertical="center" wrapText="1"/>
      <protection locked="0"/>
    </xf>
    <xf numFmtId="3" fontId="1" fillId="0" borderId="48" xfId="0" applyNumberFormat="1" applyFont="1" applyFill="1" applyBorder="1" applyAlignment="1" applyProtection="1">
      <alignment horizontal="center" vertical="center" wrapText="1"/>
      <protection locked="0"/>
    </xf>
    <xf numFmtId="1" fontId="1" fillId="0" borderId="48" xfId="0" applyNumberFormat="1" applyFont="1" applyFill="1" applyBorder="1" applyAlignment="1" applyProtection="1">
      <alignment horizontal="center" vertical="center" wrapText="1"/>
      <protection/>
    </xf>
    <xf numFmtId="1" fontId="7" fillId="0" borderId="47" xfId="0" applyNumberFormat="1" applyFont="1" applyFill="1" applyBorder="1" applyAlignment="1" applyProtection="1">
      <alignment horizontal="center" vertical="center" wrapText="1"/>
      <protection locked="0"/>
    </xf>
    <xf numFmtId="1" fontId="1" fillId="0" borderId="48" xfId="0" applyNumberFormat="1"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44" fontId="1" fillId="0" borderId="48" xfId="0" applyNumberFormat="1" applyFont="1" applyFill="1" applyBorder="1" applyAlignment="1" applyProtection="1">
      <alignment horizontal="center" vertical="center" wrapText="1"/>
      <protection locked="0"/>
    </xf>
    <xf numFmtId="44" fontId="1" fillId="0" borderId="56" xfId="0" applyNumberFormat="1" applyFont="1" applyFill="1" applyBorder="1" applyAlignment="1" applyProtection="1">
      <alignment horizontal="center" vertical="center" wrapText="1"/>
      <protection locked="0"/>
    </xf>
    <xf numFmtId="167" fontId="1" fillId="0" borderId="48" xfId="45" applyNumberFormat="1" applyFont="1" applyFill="1" applyBorder="1" applyAlignment="1" applyProtection="1">
      <alignment horizontal="center" vertical="center" wrapText="1"/>
      <protection locked="0"/>
    </xf>
    <xf numFmtId="167" fontId="7" fillId="0" borderId="47" xfId="45" applyNumberFormat="1" applyFont="1" applyFill="1" applyBorder="1" applyAlignment="1" applyProtection="1">
      <alignment horizontal="center" vertical="center" wrapText="1"/>
      <protection locked="0"/>
    </xf>
    <xf numFmtId="43" fontId="7" fillId="0" borderId="47" xfId="45" applyFont="1" applyFill="1" applyBorder="1" applyAlignment="1" applyProtection="1">
      <alignment horizontal="center" vertical="center" wrapText="1"/>
      <protection locked="0"/>
    </xf>
    <xf numFmtId="43" fontId="7" fillId="0" borderId="47" xfId="45" applyNumberFormat="1" applyFont="1" applyFill="1" applyBorder="1" applyAlignment="1" applyProtection="1">
      <alignment horizontal="center" vertical="center" wrapText="1"/>
      <protection locked="0"/>
    </xf>
    <xf numFmtId="1" fontId="1" fillId="0" borderId="50" xfId="0" applyNumberFormat="1" applyFont="1" applyFill="1" applyBorder="1" applyAlignment="1" applyProtection="1">
      <alignment horizontal="center" vertical="center" wrapText="1"/>
      <protection locked="0"/>
    </xf>
    <xf numFmtId="3" fontId="1" fillId="0" borderId="44" xfId="0" applyNumberFormat="1" applyFont="1" applyFill="1" applyBorder="1" applyAlignment="1" applyProtection="1">
      <alignment horizontal="center" vertical="center" wrapText="1"/>
      <protection locked="0"/>
    </xf>
    <xf numFmtId="1" fontId="1" fillId="0" borderId="42" xfId="0" applyNumberFormat="1" applyFont="1" applyFill="1" applyBorder="1" applyAlignment="1" applyProtection="1">
      <alignment horizontal="center" vertical="center" wrapText="1"/>
      <protection locked="0"/>
    </xf>
    <xf numFmtId="2" fontId="1" fillId="0" borderId="42" xfId="0" applyNumberFormat="1" applyFont="1" applyFill="1" applyBorder="1" applyAlignment="1" applyProtection="1">
      <alignment horizontal="center" vertical="center" wrapText="1"/>
      <protection locked="0"/>
    </xf>
    <xf numFmtId="2" fontId="1" fillId="0" borderId="48" xfId="0" applyNumberFormat="1" applyFont="1" applyFill="1" applyBorder="1" applyAlignment="1" applyProtection="1">
      <alignment horizontal="center" vertical="center" wrapText="1"/>
      <protection locked="0"/>
    </xf>
    <xf numFmtId="2" fontId="1" fillId="0" borderId="50" xfId="0" applyNumberFormat="1" applyFont="1" applyFill="1" applyBorder="1" applyAlignment="1" applyProtection="1">
      <alignment horizontal="center" vertical="center" wrapText="1"/>
      <protection locked="0"/>
    </xf>
    <xf numFmtId="2" fontId="7" fillId="0" borderId="47" xfId="0" applyNumberFormat="1" applyFont="1" applyFill="1" applyBorder="1" applyAlignment="1" applyProtection="1">
      <alignment horizontal="center" vertical="center" wrapText="1"/>
      <protection locked="0"/>
    </xf>
    <xf numFmtId="10" fontId="7" fillId="0" borderId="47" xfId="0" applyNumberFormat="1" applyFont="1" applyFill="1" applyBorder="1" applyAlignment="1" applyProtection="1">
      <alignment horizontal="center" vertical="center" wrapText="1"/>
      <protection locked="0"/>
    </xf>
    <xf numFmtId="44" fontId="7" fillId="0" borderId="48" xfId="0" applyNumberFormat="1" applyFont="1" applyFill="1" applyBorder="1" applyAlignment="1" applyProtection="1">
      <alignment horizontal="center" vertical="center" wrapText="1"/>
      <protection locked="0"/>
    </xf>
    <xf numFmtId="43" fontId="7" fillId="0" borderId="41" xfId="45" applyFont="1" applyFill="1" applyBorder="1" applyAlignment="1" applyProtection="1">
      <alignment horizontal="right" vertical="center" wrapText="1"/>
      <protection locked="0"/>
    </xf>
    <xf numFmtId="44" fontId="7" fillId="0" borderId="41" xfId="0" applyNumberFormat="1" applyFont="1" applyFill="1" applyBorder="1" applyAlignment="1" applyProtection="1">
      <alignment horizontal="center" vertical="center" wrapText="1"/>
      <protection locked="0"/>
    </xf>
    <xf numFmtId="2" fontId="7" fillId="0" borderId="48" xfId="0" applyNumberFormat="1" applyFont="1" applyFill="1" applyBorder="1" applyAlignment="1" applyProtection="1">
      <alignment horizontal="center" vertical="center" wrapText="1"/>
      <protection locked="0"/>
    </xf>
    <xf numFmtId="0" fontId="7" fillId="0" borderId="47" xfId="0" applyNumberFormat="1" applyFont="1" applyFill="1" applyBorder="1" applyAlignment="1" applyProtection="1">
      <alignment horizontal="center" vertical="center" wrapText="1"/>
      <protection locked="0"/>
    </xf>
    <xf numFmtId="164" fontId="7" fillId="0" borderId="48" xfId="0" applyNumberFormat="1" applyFont="1" applyFill="1" applyBorder="1" applyAlignment="1" applyProtection="1">
      <alignment horizontal="center" vertical="center" wrapText="1"/>
      <protection locked="0"/>
    </xf>
    <xf numFmtId="164" fontId="7" fillId="26" borderId="48" xfId="0" applyNumberFormat="1" applyFont="1" applyFill="1" applyBorder="1" applyAlignment="1" applyProtection="1">
      <alignment horizontal="center" vertical="center" wrapText="1"/>
      <protection locked="0"/>
    </xf>
    <xf numFmtId="164" fontId="7" fillId="0" borderId="56" xfId="0" applyNumberFormat="1" applyFont="1" applyFill="1" applyBorder="1" applyAlignment="1" applyProtection="1">
      <alignment horizontal="center" vertical="center" wrapText="1"/>
      <protection locked="0"/>
    </xf>
    <xf numFmtId="164" fontId="7" fillId="26" borderId="56" xfId="0" applyNumberFormat="1" applyFont="1" applyFill="1" applyBorder="1" applyAlignment="1" applyProtection="1">
      <alignment horizontal="center" vertical="center" wrapText="1"/>
      <protection locked="0"/>
    </xf>
    <xf numFmtId="164" fontId="7" fillId="26" borderId="58" xfId="0" applyNumberFormat="1" applyFont="1" applyFill="1" applyBorder="1" applyAlignment="1" applyProtection="1">
      <alignment horizontal="center" vertical="center" wrapText="1"/>
      <protection locked="0"/>
    </xf>
    <xf numFmtId="1" fontId="1" fillId="0" borderId="47" xfId="0" applyNumberFormat="1"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4" fontId="1" fillId="0" borderId="47" xfId="0" applyNumberFormat="1"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1" fontId="1" fillId="0" borderId="82" xfId="0" applyNumberFormat="1" applyFont="1" applyFill="1" applyBorder="1" applyAlignment="1" applyProtection="1">
      <alignment horizontal="center" vertical="center" wrapText="1"/>
      <protection locked="0"/>
    </xf>
    <xf numFmtId="10" fontId="1" fillId="0" borderId="50" xfId="0" applyNumberFormat="1" applyFont="1" applyFill="1" applyBorder="1" applyAlignment="1" applyProtection="1">
      <alignment horizontal="center" vertical="center" wrapText="1"/>
      <protection locked="0"/>
    </xf>
    <xf numFmtId="0" fontId="1" fillId="0" borderId="56" xfId="0" applyFont="1" applyFill="1" applyBorder="1" applyAlignment="1" applyProtection="1">
      <alignment horizontal="center" vertical="center" wrapText="1"/>
      <protection locked="0"/>
    </xf>
    <xf numFmtId="0" fontId="1" fillId="0" borderId="102" xfId="0" applyFont="1" applyFill="1" applyBorder="1" applyAlignment="1" applyProtection="1">
      <alignment horizontal="center" vertical="center" wrapText="1"/>
      <protection locked="0"/>
    </xf>
    <xf numFmtId="0" fontId="1" fillId="0" borderId="149" xfId="0" applyFont="1" applyFill="1" applyBorder="1" applyAlignment="1" applyProtection="1">
      <alignment horizontal="center" vertical="center" wrapText="1"/>
      <protection locked="0"/>
    </xf>
    <xf numFmtId="44" fontId="7" fillId="0" borderId="47" xfId="0" applyNumberFormat="1" applyFont="1" applyFill="1" applyBorder="1" applyAlignment="1" applyProtection="1">
      <alignment horizontal="center" vertical="center" wrapText="1"/>
      <protection locked="0"/>
    </xf>
    <xf numFmtId="0" fontId="1" fillId="0" borderId="154" xfId="0" applyFont="1" applyFill="1" applyBorder="1" applyAlignment="1" applyProtection="1">
      <alignment horizontal="center" vertical="center" wrapText="1"/>
      <protection locked="0"/>
    </xf>
    <xf numFmtId="1" fontId="1" fillId="0" borderId="154" xfId="0" applyNumberFormat="1" applyFont="1" applyFill="1" applyBorder="1" applyAlignment="1" applyProtection="1">
      <alignment horizontal="center" vertical="center" wrapText="1"/>
      <protection locked="0"/>
    </xf>
    <xf numFmtId="1" fontId="1" fillId="0" borderId="175" xfId="0" applyNumberFormat="1" applyFont="1" applyFill="1" applyBorder="1" applyAlignment="1" applyProtection="1">
      <alignment horizontal="center" vertical="center" wrapText="1"/>
      <protection locked="0"/>
    </xf>
    <xf numFmtId="1" fontId="1" fillId="0" borderId="181" xfId="0" applyNumberFormat="1" applyFont="1" applyFill="1" applyBorder="1" applyAlignment="1" applyProtection="1">
      <alignment horizontal="center" vertical="center" wrapText="1"/>
      <protection locked="0"/>
    </xf>
    <xf numFmtId="0" fontId="7" fillId="0" borderId="188" xfId="0" applyFont="1" applyFill="1" applyBorder="1" applyAlignment="1" applyProtection="1">
      <alignment horizontal="center" vertical="center" wrapText="1"/>
      <protection locked="0"/>
    </xf>
    <xf numFmtId="0" fontId="7" fillId="0" borderId="189" xfId="0" applyFont="1" applyFill="1" applyBorder="1" applyAlignment="1" applyProtection="1">
      <alignment horizontal="center" vertical="center" wrapText="1"/>
      <protection locked="0"/>
    </xf>
    <xf numFmtId="0" fontId="7" fillId="0" borderId="143" xfId="0" applyFont="1" applyFill="1" applyBorder="1" applyAlignment="1" applyProtection="1">
      <alignment horizontal="center" vertical="center" wrapText="1"/>
      <protection locked="0"/>
    </xf>
    <xf numFmtId="10" fontId="4" fillId="22" borderId="190" xfId="0" applyNumberFormat="1" applyFont="1" applyFill="1" applyBorder="1" applyAlignment="1" applyProtection="1">
      <alignment horizontal="center" vertical="center" wrapText="1"/>
      <protection locked="0"/>
    </xf>
    <xf numFmtId="44" fontId="7" fillId="0" borderId="191" xfId="0" applyNumberFormat="1" applyFont="1" applyBorder="1" applyAlignment="1" applyProtection="1">
      <alignment horizontal="center" vertical="center" wrapText="1"/>
      <protection locked="0"/>
    </xf>
    <xf numFmtId="44" fontId="1" fillId="26" borderId="191" xfId="0" applyNumberFormat="1" applyFont="1" applyFill="1" applyBorder="1" applyAlignment="1" applyProtection="1">
      <alignment horizontal="center" vertical="center" wrapText="1"/>
      <protection locked="0"/>
    </xf>
    <xf numFmtId="44" fontId="1" fillId="0" borderId="191" xfId="0" applyNumberFormat="1" applyFont="1" applyFill="1" applyBorder="1" applyAlignment="1" applyProtection="1">
      <alignment horizontal="center" vertical="center" wrapText="1"/>
      <protection/>
    </xf>
    <xf numFmtId="44" fontId="2" fillId="26" borderId="192" xfId="0" applyNumberFormat="1" applyFont="1" applyFill="1" applyBorder="1" applyAlignment="1" applyProtection="1">
      <alignment horizontal="center" vertical="center" wrapText="1"/>
      <protection locked="0"/>
    </xf>
    <xf numFmtId="44" fontId="7" fillId="0" borderId="12" xfId="0" applyNumberFormat="1" applyFont="1" applyBorder="1" applyAlignment="1" applyProtection="1">
      <alignment horizontal="center" vertical="center" wrapText="1"/>
      <protection locked="0"/>
    </xf>
    <xf numFmtId="44" fontId="1" fillId="26" borderId="12" xfId="0" applyNumberFormat="1" applyFont="1" applyFill="1" applyBorder="1" applyAlignment="1" applyProtection="1">
      <alignment horizontal="center" vertical="center" wrapText="1"/>
      <protection locked="0"/>
    </xf>
    <xf numFmtId="44" fontId="1" fillId="0" borderId="12" xfId="0" applyNumberFormat="1" applyFont="1" applyFill="1" applyBorder="1" applyAlignment="1" applyProtection="1">
      <alignment horizontal="center" vertical="center" wrapText="1"/>
      <protection/>
    </xf>
    <xf numFmtId="44" fontId="7" fillId="26" borderId="12" xfId="0" applyNumberFormat="1" applyFont="1" applyFill="1" applyBorder="1" applyAlignment="1" applyProtection="1">
      <alignment horizontal="center" vertical="center" wrapText="1"/>
      <protection locked="0"/>
    </xf>
    <xf numFmtId="44" fontId="6" fillId="26" borderId="193" xfId="0" applyNumberFormat="1" applyFont="1" applyFill="1" applyBorder="1" applyAlignment="1" applyProtection="1">
      <alignment horizontal="center" vertical="center" wrapText="1"/>
      <protection locked="0"/>
    </xf>
    <xf numFmtId="44" fontId="7" fillId="0" borderId="194" xfId="0" applyNumberFormat="1" applyFont="1" applyBorder="1" applyAlignment="1" applyProtection="1">
      <alignment horizontal="center" vertical="center" wrapText="1"/>
      <protection locked="0"/>
    </xf>
    <xf numFmtId="44" fontId="1" fillId="26" borderId="194" xfId="0" applyNumberFormat="1" applyFont="1" applyFill="1" applyBorder="1" applyAlignment="1" applyProtection="1">
      <alignment horizontal="center" vertical="center" wrapText="1"/>
      <protection locked="0"/>
    </xf>
    <xf numFmtId="44" fontId="7" fillId="26" borderId="194" xfId="0" applyNumberFormat="1" applyFont="1" applyFill="1" applyBorder="1" applyAlignment="1" applyProtection="1">
      <alignment horizontal="center" vertical="center" wrapText="1"/>
      <protection locked="0"/>
    </xf>
    <xf numFmtId="44" fontId="6" fillId="26" borderId="195" xfId="0" applyNumberFormat="1" applyFont="1" applyFill="1" applyBorder="1" applyAlignment="1" applyProtection="1">
      <alignment horizontal="center" vertical="center" wrapText="1"/>
      <protection locked="0"/>
    </xf>
    <xf numFmtId="2" fontId="7" fillId="0" borderId="47" xfId="0" applyNumberFormat="1" applyFont="1" applyFill="1" applyBorder="1" applyAlignment="1" applyProtection="1">
      <alignment horizontal="center" vertical="center" wrapText="1"/>
      <protection/>
    </xf>
    <xf numFmtId="3" fontId="7" fillId="0" borderId="47" xfId="0" applyNumberFormat="1" applyFont="1" applyFill="1" applyBorder="1" applyAlignment="1" applyProtection="1">
      <alignment horizontal="center" vertical="center" wrapText="1"/>
      <protection/>
    </xf>
    <xf numFmtId="0" fontId="7" fillId="0" borderId="47" xfId="45" applyNumberFormat="1" applyFont="1" applyFill="1" applyBorder="1" applyAlignment="1" applyProtection="1">
      <alignment horizontal="center" vertical="center" wrapText="1"/>
      <protection/>
    </xf>
    <xf numFmtId="1" fontId="7" fillId="0" borderId="47" xfId="0" applyNumberFormat="1" applyFont="1" applyFill="1" applyBorder="1" applyAlignment="1" applyProtection="1">
      <alignment horizontal="center" vertical="center" wrapText="1"/>
      <protection/>
    </xf>
    <xf numFmtId="1" fontId="42" fillId="0" borderId="47" xfId="0" applyNumberFormat="1" applyFont="1" applyFill="1" applyBorder="1" applyAlignment="1" applyProtection="1">
      <alignment horizontal="center" vertical="center" wrapText="1"/>
      <protection/>
    </xf>
    <xf numFmtId="164" fontId="1" fillId="0" borderId="48" xfId="0" applyNumberFormat="1" applyFont="1" applyFill="1" applyBorder="1" applyAlignment="1" applyProtection="1">
      <alignment horizontal="center" vertical="center" wrapText="1"/>
      <protection locked="0"/>
    </xf>
    <xf numFmtId="164" fontId="1" fillId="0" borderId="56" xfId="0" applyNumberFormat="1" applyFont="1" applyFill="1" applyBorder="1" applyAlignment="1" applyProtection="1">
      <alignment horizontal="center" vertical="center" wrapText="1"/>
      <protection locked="0"/>
    </xf>
    <xf numFmtId="3" fontId="1" fillId="0" borderId="42" xfId="0" applyNumberFormat="1" applyFont="1" applyFill="1" applyBorder="1" applyAlignment="1" applyProtection="1">
      <alignment horizontal="center" vertical="center" wrapText="1"/>
      <protection locked="0"/>
    </xf>
    <xf numFmtId="4" fontId="1" fillId="0" borderId="48" xfId="0" applyNumberFormat="1" applyFont="1" applyFill="1" applyBorder="1" applyAlignment="1" applyProtection="1">
      <alignment horizontal="center" vertical="center" wrapText="1"/>
      <protection locked="0"/>
    </xf>
    <xf numFmtId="4" fontId="7" fillId="0" borderId="47" xfId="0" applyNumberFormat="1" applyFont="1" applyFill="1" applyBorder="1" applyAlignment="1" applyProtection="1">
      <alignment horizontal="center" vertical="center" wrapText="1"/>
      <protection locked="0"/>
    </xf>
    <xf numFmtId="4" fontId="7" fillId="0" borderId="48" xfId="0" applyNumberFormat="1" applyFont="1" applyFill="1" applyBorder="1" applyAlignment="1" applyProtection="1">
      <alignment horizontal="right" vertical="center" wrapText="1"/>
      <protection locked="0"/>
    </xf>
    <xf numFmtId="1" fontId="7" fillId="0" borderId="48" xfId="0" applyNumberFormat="1" applyFont="1" applyFill="1" applyBorder="1" applyAlignment="1" applyProtection="1">
      <alignment horizontal="center" vertical="center" wrapText="1"/>
      <protection locked="0"/>
    </xf>
    <xf numFmtId="0" fontId="7" fillId="0" borderId="196" xfId="0" applyFont="1" applyBorder="1" applyAlignment="1" applyProtection="1">
      <alignment horizontal="center" vertical="center" wrapText="1"/>
      <protection locked="0"/>
    </xf>
    <xf numFmtId="0" fontId="7" fillId="8" borderId="197" xfId="0" applyFont="1" applyFill="1" applyBorder="1" applyAlignment="1" applyProtection="1">
      <alignment horizontal="center" vertical="center" wrapText="1"/>
      <protection locked="0"/>
    </xf>
    <xf numFmtId="0" fontId="6" fillId="8" borderId="197" xfId="0" applyFont="1" applyFill="1" applyBorder="1" applyAlignment="1" applyProtection="1">
      <alignment horizontal="center" vertical="center" wrapText="1"/>
      <protection locked="0"/>
    </xf>
    <xf numFmtId="0" fontId="7" fillId="8" borderId="198" xfId="0" applyFont="1" applyFill="1" applyBorder="1" applyAlignment="1" applyProtection="1">
      <alignment horizontal="center" vertical="center" wrapText="1"/>
      <protection locked="0"/>
    </xf>
    <xf numFmtId="0" fontId="6" fillId="8" borderId="198" xfId="0" applyFont="1" applyFill="1" applyBorder="1" applyAlignment="1" applyProtection="1">
      <alignment horizontal="center" vertical="center" wrapText="1"/>
      <protection locked="0"/>
    </xf>
    <xf numFmtId="0" fontId="7" fillId="8" borderId="11" xfId="0" applyFont="1" applyFill="1" applyBorder="1" applyAlignment="1" applyProtection="1">
      <alignment horizontal="center" vertical="center" wrapText="1"/>
      <protection locked="0"/>
    </xf>
    <xf numFmtId="0" fontId="6" fillId="8" borderId="11" xfId="0" applyFont="1" applyFill="1" applyBorder="1" applyAlignment="1" applyProtection="1">
      <alignment horizontal="center" vertical="center" wrapText="1"/>
      <protection locked="0"/>
    </xf>
    <xf numFmtId="0" fontId="0" fillId="0" borderId="0" xfId="0" applyFont="1" applyAlignment="1">
      <alignment/>
    </xf>
    <xf numFmtId="0" fontId="6" fillId="0" borderId="41"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7" fillId="0" borderId="56" xfId="0" applyFont="1" applyBorder="1" applyAlignment="1" applyProtection="1">
      <alignment horizontal="left" vertical="center"/>
      <protection locked="0"/>
    </xf>
    <xf numFmtId="0" fontId="1" fillId="29" borderId="0" xfId="0" applyFont="1" applyFill="1" applyBorder="1" applyAlignment="1" applyProtection="1">
      <alignment/>
      <protection locked="0"/>
    </xf>
    <xf numFmtId="0" fontId="1" fillId="29" borderId="0" xfId="0" applyFont="1" applyFill="1" applyBorder="1" applyAlignment="1">
      <alignment/>
    </xf>
    <xf numFmtId="0" fontId="1" fillId="19" borderId="0" xfId="0" applyFont="1" applyFill="1" applyBorder="1" applyAlignment="1" applyProtection="1">
      <alignment/>
      <protection locked="0"/>
    </xf>
    <xf numFmtId="0" fontId="1" fillId="29" borderId="35" xfId="0" applyFont="1" applyFill="1" applyBorder="1" applyAlignment="1" applyProtection="1">
      <alignment/>
      <protection locked="0"/>
    </xf>
    <xf numFmtId="0" fontId="1" fillId="24" borderId="0" xfId="0" applyFont="1" applyFill="1" applyBorder="1" applyAlignment="1">
      <alignment/>
    </xf>
    <xf numFmtId="44" fontId="2" fillId="22" borderId="111" xfId="0" applyNumberFormat="1" applyFont="1" applyFill="1" applyBorder="1" applyAlignment="1">
      <alignment horizontal="center" vertical="center"/>
    </xf>
    <xf numFmtId="44" fontId="20" fillId="4" borderId="111" xfId="0" applyNumberFormat="1" applyFont="1" applyFill="1" applyBorder="1" applyAlignment="1">
      <alignment horizontal="center" vertical="center"/>
    </xf>
    <xf numFmtId="44" fontId="2" fillId="22" borderId="84" xfId="0" applyNumberFormat="1" applyFont="1" applyFill="1" applyBorder="1" applyAlignment="1">
      <alignment horizontal="center" vertical="center"/>
    </xf>
    <xf numFmtId="0" fontId="1" fillId="29" borderId="0" xfId="0" applyFont="1" applyFill="1" applyAlignment="1" applyProtection="1">
      <alignment/>
      <protection locked="0"/>
    </xf>
    <xf numFmtId="170" fontId="4" fillId="0" borderId="24" xfId="0" applyNumberFormat="1" applyFont="1" applyFill="1" applyBorder="1" applyAlignment="1" applyProtection="1">
      <alignment horizontal="center" vertical="center"/>
      <protection locked="0"/>
    </xf>
    <xf numFmtId="170" fontId="5" fillId="22" borderId="17" xfId="0" applyNumberFormat="1" applyFont="1" applyFill="1" applyBorder="1" applyAlignment="1" applyProtection="1">
      <alignment horizontal="center" vertical="center"/>
      <protection locked="0"/>
    </xf>
    <xf numFmtId="170" fontId="20" fillId="4" borderId="24" xfId="0" applyNumberFormat="1" applyFont="1" applyFill="1" applyBorder="1" applyAlignment="1" applyProtection="1">
      <alignment horizontal="center" vertical="center"/>
      <protection locked="0"/>
    </xf>
    <xf numFmtId="170" fontId="4" fillId="0" borderId="24" xfId="0" applyNumberFormat="1" applyFont="1" applyFill="1" applyBorder="1" applyAlignment="1" applyProtection="1">
      <alignment horizontal="center" vertical="center"/>
      <protection/>
    </xf>
    <xf numFmtId="43" fontId="4" fillId="0" borderId="47" xfId="0" applyNumberFormat="1" applyFont="1" applyFill="1" applyBorder="1" applyAlignment="1" applyProtection="1">
      <alignment vertical="center"/>
      <protection locked="0"/>
    </xf>
    <xf numFmtId="43" fontId="5" fillId="16" borderId="47" xfId="0" applyNumberFormat="1" applyFont="1" applyFill="1" applyBorder="1" applyAlignment="1" applyProtection="1">
      <alignment horizontal="right" vertical="center"/>
      <protection/>
    </xf>
    <xf numFmtId="43" fontId="4" fillId="16" borderId="47" xfId="0" applyNumberFormat="1" applyFont="1" applyFill="1" applyBorder="1" applyAlignment="1" applyProtection="1">
      <alignment/>
      <protection/>
    </xf>
    <xf numFmtId="43" fontId="4" fillId="22" borderId="47" xfId="0" applyNumberFormat="1" applyFont="1" applyFill="1" applyBorder="1" applyAlignment="1" applyProtection="1">
      <alignment vertical="center"/>
      <protection locked="0"/>
    </xf>
    <xf numFmtId="43" fontId="4" fillId="16" borderId="52" xfId="0" applyNumberFormat="1" applyFont="1" applyFill="1" applyBorder="1" applyAlignment="1" applyProtection="1">
      <alignment/>
      <protection/>
    </xf>
    <xf numFmtId="43" fontId="4" fillId="22" borderId="52" xfId="0" applyNumberFormat="1" applyFont="1" applyFill="1" applyBorder="1" applyAlignment="1" applyProtection="1">
      <alignment vertical="center"/>
      <protection locked="0"/>
    </xf>
    <xf numFmtId="43" fontId="4" fillId="22" borderId="55" xfId="0" applyNumberFormat="1" applyFont="1" applyFill="1" applyBorder="1" applyAlignment="1" applyProtection="1">
      <alignment vertical="center"/>
      <protection locked="0"/>
    </xf>
    <xf numFmtId="43" fontId="4" fillId="22" borderId="88" xfId="0" applyNumberFormat="1" applyFont="1" applyFill="1" applyBorder="1" applyAlignment="1" applyProtection="1">
      <alignment vertical="center"/>
      <protection locked="0"/>
    </xf>
    <xf numFmtId="43" fontId="5" fillId="4" borderId="199" xfId="0" applyNumberFormat="1" applyFont="1" applyFill="1" applyBorder="1" applyAlignment="1" applyProtection="1">
      <alignment vertical="center"/>
      <protection/>
    </xf>
    <xf numFmtId="43" fontId="5" fillId="4" borderId="134" xfId="0" applyNumberFormat="1" applyFont="1" applyFill="1" applyBorder="1" applyAlignment="1" applyProtection="1">
      <alignment vertical="center"/>
      <protection/>
    </xf>
    <xf numFmtId="43" fontId="5" fillId="4" borderId="59" xfId="0" applyNumberFormat="1" applyFont="1" applyFill="1" applyBorder="1" applyAlignment="1" applyProtection="1">
      <alignment vertical="center"/>
      <protection/>
    </xf>
    <xf numFmtId="43" fontId="5" fillId="4" borderId="64" xfId="0" applyNumberFormat="1" applyFont="1" applyFill="1" applyBorder="1" applyAlignment="1" applyProtection="1">
      <alignment vertical="center"/>
      <protection/>
    </xf>
    <xf numFmtId="43" fontId="5" fillId="4" borderId="200" xfId="0" applyNumberFormat="1" applyFont="1" applyFill="1" applyBorder="1" applyAlignment="1" applyProtection="1">
      <alignment vertical="center"/>
      <protection/>
    </xf>
    <xf numFmtId="43" fontId="5" fillId="4" borderId="54" xfId="0" applyNumberFormat="1" applyFont="1" applyFill="1" applyBorder="1" applyAlignment="1" applyProtection="1">
      <alignment vertical="center"/>
      <protection/>
    </xf>
    <xf numFmtId="43" fontId="4" fillId="0" borderId="47" xfId="0" applyNumberFormat="1" applyFont="1" applyFill="1" applyBorder="1" applyAlignment="1" applyProtection="1">
      <alignment horizontal="center" vertical="center"/>
      <protection locked="0"/>
    </xf>
    <xf numFmtId="43" fontId="4" fillId="22" borderId="47" xfId="0" applyNumberFormat="1" applyFont="1" applyFill="1" applyBorder="1" applyAlignment="1" applyProtection="1">
      <alignment horizontal="center" vertical="center"/>
      <protection locked="0"/>
    </xf>
    <xf numFmtId="43" fontId="4" fillId="0" borderId="59" xfId="0" applyNumberFormat="1" applyFont="1" applyFill="1" applyBorder="1" applyAlignment="1" applyProtection="1">
      <alignment horizontal="center" vertical="center"/>
      <protection locked="0"/>
    </xf>
    <xf numFmtId="167" fontId="7" fillId="0" borderId="197" xfId="45" applyNumberFormat="1" applyFont="1" applyBorder="1" applyAlignment="1" applyProtection="1">
      <alignment vertical="center" wrapText="1"/>
      <protection locked="0"/>
    </xf>
    <xf numFmtId="44" fontId="6" fillId="26" borderId="50" xfId="0" applyNumberFormat="1" applyFont="1" applyFill="1" applyBorder="1" applyAlignment="1" applyProtection="1">
      <alignment horizontal="center" vertical="center" wrapText="1"/>
      <protection locked="0"/>
    </xf>
    <xf numFmtId="0" fontId="6" fillId="29" borderId="0" xfId="0" applyFont="1" applyFill="1" applyBorder="1" applyAlignment="1" applyProtection="1">
      <alignment horizontal="left" vertical="center" wrapText="1"/>
      <protection locked="0"/>
    </xf>
    <xf numFmtId="0" fontId="6" fillId="29" borderId="65" xfId="0" applyFont="1" applyFill="1" applyBorder="1" applyAlignment="1" applyProtection="1">
      <alignment horizontal="left" vertical="center" wrapText="1"/>
      <protection locked="0"/>
    </xf>
    <xf numFmtId="0" fontId="1" fillId="29" borderId="0" xfId="0" applyFont="1" applyFill="1" applyAlignment="1">
      <alignment/>
    </xf>
    <xf numFmtId="0" fontId="1" fillId="29" borderId="35" xfId="0" applyFont="1" applyFill="1" applyBorder="1" applyAlignment="1">
      <alignment/>
    </xf>
    <xf numFmtId="0" fontId="1" fillId="24" borderId="0" xfId="0" applyFont="1" applyFill="1" applyBorder="1" applyAlignment="1" applyProtection="1">
      <alignment/>
      <protection locked="0"/>
    </xf>
    <xf numFmtId="0" fontId="1" fillId="24" borderId="35" xfId="0" applyFont="1" applyFill="1" applyBorder="1" applyAlignment="1" applyProtection="1">
      <alignment/>
      <protection locked="0"/>
    </xf>
    <xf numFmtId="0" fontId="1" fillId="24" borderId="0" xfId="0" applyFont="1" applyFill="1" applyAlignment="1">
      <alignment/>
    </xf>
    <xf numFmtId="0" fontId="1" fillId="24" borderId="0" xfId="0" applyFont="1" applyFill="1" applyAlignment="1" applyProtection="1">
      <alignment/>
      <protection locked="0"/>
    </xf>
    <xf numFmtId="0" fontId="17" fillId="24" borderId="0" xfId="0" applyFont="1" applyFill="1" applyAlignment="1" applyProtection="1">
      <alignment/>
      <protection locked="0"/>
    </xf>
    <xf numFmtId="0" fontId="0" fillId="24" borderId="0" xfId="0" applyFill="1" applyAlignment="1" applyProtection="1">
      <alignment/>
      <protection locked="0"/>
    </xf>
    <xf numFmtId="0" fontId="7" fillId="24" borderId="0" xfId="0" applyFont="1" applyFill="1" applyBorder="1" applyAlignment="1" applyProtection="1">
      <alignment horizontal="left" vertical="center" wrapText="1"/>
      <protection locked="0"/>
    </xf>
    <xf numFmtId="0" fontId="6" fillId="24" borderId="56" xfId="0" applyFont="1" applyFill="1" applyBorder="1" applyAlignment="1" applyProtection="1">
      <alignment vertical="center" wrapText="1"/>
      <protection locked="0"/>
    </xf>
    <xf numFmtId="0" fontId="7" fillId="24" borderId="94" xfId="0" applyFont="1" applyFill="1" applyBorder="1" applyAlignment="1" applyProtection="1">
      <alignment vertical="center" wrapText="1"/>
      <protection locked="0"/>
    </xf>
    <xf numFmtId="0" fontId="7" fillId="24" borderId="58" xfId="0" applyFont="1" applyFill="1" applyBorder="1" applyAlignment="1" applyProtection="1">
      <alignment vertical="center" wrapText="1"/>
      <protection locked="0"/>
    </xf>
    <xf numFmtId="0" fontId="7" fillId="24" borderId="37"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7" fillId="24" borderId="38" xfId="0" applyFont="1" applyFill="1" applyBorder="1" applyAlignment="1" applyProtection="1">
      <alignment vertical="center" wrapText="1"/>
      <protection locked="0"/>
    </xf>
    <xf numFmtId="0" fontId="7" fillId="24" borderId="42" xfId="0" applyFont="1" applyFill="1" applyBorder="1" applyAlignment="1" applyProtection="1">
      <alignment vertical="center" wrapText="1"/>
      <protection locked="0"/>
    </xf>
    <xf numFmtId="0" fontId="7" fillId="24" borderId="82" xfId="0" applyFont="1" applyFill="1" applyBorder="1" applyAlignment="1" applyProtection="1">
      <alignment vertical="center" wrapText="1"/>
      <protection locked="0"/>
    </xf>
    <xf numFmtId="0" fontId="7" fillId="24" borderId="44" xfId="0" applyFont="1" applyFill="1" applyBorder="1" applyAlignment="1" applyProtection="1">
      <alignment vertical="center" wrapText="1"/>
      <protection locked="0"/>
    </xf>
    <xf numFmtId="43" fontId="4" fillId="0" borderId="24" xfId="45" applyFont="1" applyFill="1" applyBorder="1" applyAlignment="1" applyProtection="1">
      <alignment horizontal="center" vertical="center"/>
      <protection locked="0"/>
    </xf>
    <xf numFmtId="43" fontId="5" fillId="22" borderId="17" xfId="45" applyFont="1" applyFill="1" applyBorder="1" applyAlignment="1" applyProtection="1">
      <alignment horizontal="center" vertical="center"/>
      <protection locked="0"/>
    </xf>
    <xf numFmtId="0" fontId="1" fillId="24" borderId="38" xfId="0" applyFont="1" applyFill="1" applyBorder="1" applyAlignment="1" applyProtection="1">
      <alignment/>
      <protection locked="0"/>
    </xf>
    <xf numFmtId="0" fontId="62" fillId="29" borderId="0" xfId="0" applyFont="1" applyFill="1" applyBorder="1" applyAlignment="1" applyProtection="1">
      <alignment/>
      <protection locked="0"/>
    </xf>
    <xf numFmtId="0" fontId="63" fillId="0" borderId="145" xfId="36" applyFont="1" applyFill="1" applyBorder="1" applyAlignment="1" applyProtection="1">
      <alignment vertical="center"/>
      <protection/>
    </xf>
    <xf numFmtId="167" fontId="1" fillId="26" borderId="50" xfId="45" applyNumberFormat="1" applyFont="1" applyFill="1" applyBorder="1" applyAlignment="1" applyProtection="1">
      <alignment vertical="center" wrapText="1"/>
      <protection locked="0"/>
    </xf>
    <xf numFmtId="167" fontId="7" fillId="26" borderId="47" xfId="45" applyNumberFormat="1" applyFont="1" applyFill="1" applyBorder="1" applyAlignment="1" applyProtection="1">
      <alignment vertical="center" wrapText="1"/>
      <protection locked="0"/>
    </xf>
    <xf numFmtId="43" fontId="7" fillId="26" borderId="47" xfId="45" applyFont="1" applyFill="1" applyBorder="1" applyAlignment="1" applyProtection="1">
      <alignment vertical="center" wrapText="1"/>
      <protection locked="0"/>
    </xf>
    <xf numFmtId="43" fontId="7" fillId="26" borderId="47" xfId="45" applyNumberFormat="1" applyFont="1" applyFill="1" applyBorder="1" applyAlignment="1" applyProtection="1">
      <alignment vertical="center" wrapText="1"/>
      <protection locked="0"/>
    </xf>
    <xf numFmtId="2" fontId="7" fillId="26" borderId="47" xfId="0" applyNumberFormat="1" applyFont="1" applyFill="1" applyBorder="1" applyAlignment="1" applyProtection="1">
      <alignment vertical="center" wrapText="1"/>
      <protection locked="0"/>
    </xf>
    <xf numFmtId="0" fontId="8" fillId="0" borderId="0" xfId="0" applyFont="1" applyFill="1" applyBorder="1" applyAlignment="1" applyProtection="1">
      <alignment/>
      <protection locked="0"/>
    </xf>
    <xf numFmtId="0" fontId="1" fillId="19" borderId="0" xfId="0" applyFont="1" applyFill="1" applyAlignment="1" applyProtection="1">
      <alignment/>
      <protection locked="0"/>
    </xf>
    <xf numFmtId="44" fontId="2" fillId="26" borderId="50" xfId="0" applyNumberFormat="1" applyFont="1" applyFill="1" applyBorder="1" applyAlignment="1" applyProtection="1">
      <alignment horizontal="center" vertical="center" wrapText="1"/>
      <protection locked="0"/>
    </xf>
    <xf numFmtId="0" fontId="1" fillId="19" borderId="0" xfId="0" applyFont="1" applyFill="1" applyBorder="1" applyAlignment="1" applyProtection="1">
      <alignment/>
      <protection locked="0"/>
    </xf>
    <xf numFmtId="0" fontId="8" fillId="0" borderId="0" xfId="0" applyFont="1" applyAlignment="1" applyProtection="1">
      <alignment/>
      <protection locked="0"/>
    </xf>
    <xf numFmtId="3" fontId="1" fillId="26" borderId="44" xfId="0" applyNumberFormat="1" applyFont="1" applyFill="1" applyBorder="1" applyAlignment="1" applyProtection="1">
      <alignment horizontal="center" vertical="center" wrapText="1"/>
      <protection/>
    </xf>
    <xf numFmtId="164" fontId="7" fillId="0" borderId="47"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protection locked="0"/>
    </xf>
    <xf numFmtId="0" fontId="1" fillId="0" borderId="38" xfId="0" applyFont="1" applyFill="1" applyBorder="1" applyAlignment="1">
      <alignment/>
    </xf>
    <xf numFmtId="0" fontId="1" fillId="0" borderId="0" xfId="0" applyFont="1" applyFill="1" applyBorder="1" applyAlignment="1">
      <alignment/>
    </xf>
    <xf numFmtId="2" fontId="1" fillId="0" borderId="185" xfId="0" applyNumberFormat="1" applyFont="1" applyFill="1" applyBorder="1" applyAlignment="1" applyProtection="1">
      <alignment horizontal="center" vertical="center" wrapText="1"/>
      <protection/>
    </xf>
    <xf numFmtId="44" fontId="7" fillId="0" borderId="201" xfId="0" applyNumberFormat="1" applyFont="1" applyBorder="1" applyAlignment="1" applyProtection="1">
      <alignment horizontal="center" vertical="center" wrapText="1"/>
      <protection locked="0"/>
    </xf>
    <xf numFmtId="44" fontId="1" fillId="26" borderId="201" xfId="0" applyNumberFormat="1" applyFont="1" applyFill="1" applyBorder="1" applyAlignment="1" applyProtection="1">
      <alignment horizontal="center" vertical="center" wrapText="1"/>
      <protection locked="0"/>
    </xf>
    <xf numFmtId="44" fontId="7" fillId="26" borderId="201" xfId="0" applyNumberFormat="1" applyFont="1" applyFill="1" applyBorder="1" applyAlignment="1" applyProtection="1">
      <alignment horizontal="center" vertical="center" wrapText="1"/>
      <protection locked="0"/>
    </xf>
    <xf numFmtId="44" fontId="6" fillId="26" borderId="190" xfId="0" applyNumberFormat="1" applyFont="1" applyFill="1" applyBorder="1" applyAlignment="1" applyProtection="1">
      <alignment horizontal="center" vertical="center" wrapText="1"/>
      <protection locked="0"/>
    </xf>
    <xf numFmtId="1" fontId="2" fillId="26" borderId="50" xfId="0" applyNumberFormat="1" applyFont="1" applyFill="1" applyBorder="1" applyAlignment="1" applyProtection="1">
      <alignment horizontal="center" vertical="center" wrapText="1"/>
      <protection locked="0"/>
    </xf>
    <xf numFmtId="0" fontId="1" fillId="30" borderId="0" xfId="0" applyFont="1" applyFill="1" applyAlignment="1">
      <alignment/>
    </xf>
    <xf numFmtId="0" fontId="1" fillId="27" borderId="10" xfId="0" applyFont="1" applyFill="1" applyBorder="1" applyAlignment="1">
      <alignment horizontal="center"/>
    </xf>
    <xf numFmtId="0" fontId="1" fillId="27" borderId="11" xfId="0" applyFont="1" applyFill="1" applyBorder="1" applyAlignment="1">
      <alignment horizontal="center"/>
    </xf>
    <xf numFmtId="0" fontId="1" fillId="16" borderId="10" xfId="0" applyFont="1" applyFill="1" applyBorder="1" applyAlignment="1">
      <alignment horizontal="center"/>
    </xf>
    <xf numFmtId="0" fontId="1" fillId="16" borderId="11" xfId="0" applyFont="1" applyFill="1" applyBorder="1" applyAlignment="1">
      <alignment horizontal="center"/>
    </xf>
    <xf numFmtId="0" fontId="1" fillId="15" borderId="10" xfId="0" applyFont="1" applyFill="1" applyBorder="1" applyAlignment="1">
      <alignment horizontal="center" vertical="center"/>
    </xf>
    <xf numFmtId="0" fontId="1" fillId="16" borderId="10" xfId="0" applyFont="1" applyFill="1" applyBorder="1" applyAlignment="1">
      <alignment horizontal="center" vertical="center"/>
    </xf>
    <xf numFmtId="0" fontId="1" fillId="0" borderId="10"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center"/>
    </xf>
    <xf numFmtId="0" fontId="1" fillId="7" borderId="10" xfId="0" applyFont="1" applyFill="1" applyBorder="1" applyAlignment="1">
      <alignment horizontal="center"/>
    </xf>
    <xf numFmtId="0" fontId="1" fillId="25" borderId="10" xfId="0" applyFont="1" applyFill="1" applyBorder="1" applyAlignment="1">
      <alignment horizontal="center"/>
    </xf>
    <xf numFmtId="0" fontId="1" fillId="15" borderId="10" xfId="0" applyFont="1" applyFill="1" applyBorder="1" applyAlignment="1">
      <alignment horizontal="center"/>
    </xf>
    <xf numFmtId="0" fontId="1" fillId="28" borderId="10" xfId="0" applyFont="1" applyFill="1" applyBorder="1" applyAlignment="1">
      <alignment horizontal="center"/>
    </xf>
    <xf numFmtId="0" fontId="1" fillId="7" borderId="10" xfId="0" applyFont="1" applyFill="1" applyBorder="1" applyAlignment="1">
      <alignment horizontal="center" vertical="center"/>
    </xf>
    <xf numFmtId="0" fontId="1" fillId="14" borderId="10"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6" fillId="0" borderId="202" xfId="36" applyFont="1" applyFill="1" applyBorder="1" applyAlignment="1" applyProtection="1">
      <alignment vertical="center"/>
      <protection/>
    </xf>
    <xf numFmtId="0" fontId="46" fillId="0" borderId="145" xfId="36" applyFont="1" applyFill="1" applyBorder="1" applyAlignment="1" applyProtection="1">
      <alignment vertical="center"/>
      <protection/>
    </xf>
    <xf numFmtId="0" fontId="5" fillId="0" borderId="105"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8" fillId="14" borderId="10" xfId="0" applyFont="1" applyFill="1" applyBorder="1" applyAlignment="1">
      <alignment horizontal="center"/>
    </xf>
    <xf numFmtId="0" fontId="8" fillId="16" borderId="10" xfId="0" applyFont="1" applyFill="1" applyBorder="1" applyAlignment="1">
      <alignment horizontal="center"/>
    </xf>
    <xf numFmtId="0" fontId="7" fillId="0" borderId="105" xfId="0" applyFont="1" applyFill="1" applyBorder="1" applyAlignment="1">
      <alignment vertical="center" wrapText="1"/>
    </xf>
    <xf numFmtId="0" fontId="7" fillId="0" borderId="107" xfId="0" applyFont="1" applyFill="1" applyBorder="1" applyAlignment="1">
      <alignment vertical="center" wrapText="1"/>
    </xf>
    <xf numFmtId="0" fontId="7" fillId="0" borderId="106" xfId="0" applyFont="1" applyFill="1" applyBorder="1" applyAlignment="1">
      <alignment vertical="center" wrapText="1"/>
    </xf>
    <xf numFmtId="0" fontId="1" fillId="0" borderId="143" xfId="0" applyFont="1" applyFill="1" applyBorder="1" applyAlignment="1">
      <alignment horizontal="left" vertical="center"/>
    </xf>
    <xf numFmtId="0" fontId="8" fillId="0" borderId="203" xfId="0" applyFont="1" applyFill="1" applyBorder="1" applyAlignment="1">
      <alignment horizontal="left" vertical="center"/>
    </xf>
    <xf numFmtId="0" fontId="46" fillId="0" borderId="204" xfId="36" applyFont="1" applyFill="1" applyBorder="1" applyAlignment="1" applyProtection="1">
      <alignment vertical="center"/>
      <protection/>
    </xf>
    <xf numFmtId="0" fontId="63" fillId="0" borderId="0" xfId="36" applyFont="1" applyFill="1" applyAlignment="1" applyProtection="1">
      <alignment vertical="center"/>
      <protection/>
    </xf>
    <xf numFmtId="0" fontId="1" fillId="0" borderId="0" xfId="0" applyFont="1" applyFill="1" applyAlignment="1">
      <alignment vertical="center" wrapText="1"/>
    </xf>
    <xf numFmtId="0" fontId="1" fillId="0" borderId="0" xfId="0" applyFont="1" applyFill="1" applyAlignment="1">
      <alignment vertical="center"/>
    </xf>
    <xf numFmtId="0" fontId="4" fillId="0" borderId="105" xfId="0" applyFont="1" applyFill="1" applyBorder="1" applyAlignment="1">
      <alignment horizontal="left" vertical="center" wrapText="1"/>
    </xf>
    <xf numFmtId="0" fontId="1" fillId="0" borderId="106" xfId="0" applyFont="1" applyBorder="1" applyAlignment="1">
      <alignment horizontal="left" vertical="center" wrapText="1"/>
    </xf>
    <xf numFmtId="0" fontId="46" fillId="0" borderId="202" xfId="36" applyFont="1" applyFill="1" applyBorder="1" applyAlignment="1" applyProtection="1">
      <alignment horizontal="left" vertical="center"/>
      <protection/>
    </xf>
    <xf numFmtId="0" fontId="46" fillId="0" borderId="145" xfId="36" applyFont="1" applyFill="1" applyBorder="1" applyAlignment="1" applyProtection="1">
      <alignment horizontal="left" vertical="center"/>
      <protection/>
    </xf>
    <xf numFmtId="0" fontId="46" fillId="0" borderId="146" xfId="36" applyFont="1" applyFill="1" applyBorder="1" applyAlignment="1" applyProtection="1">
      <alignment vertical="center"/>
      <protection/>
    </xf>
    <xf numFmtId="0" fontId="7" fillId="0" borderId="4" xfId="0" applyFont="1" applyFill="1" applyBorder="1" applyAlignment="1">
      <alignment vertical="center" wrapText="1"/>
    </xf>
    <xf numFmtId="0" fontId="1" fillId="0" borderId="47" xfId="0" applyFont="1" applyFill="1" applyBorder="1" applyAlignment="1">
      <alignment horizontal="center"/>
    </xf>
    <xf numFmtId="4" fontId="7" fillId="22" borderId="41" xfId="0" applyNumberFormat="1" applyFont="1" applyFill="1" applyBorder="1" applyAlignment="1" applyProtection="1">
      <alignment horizontal="center" vertical="center" wrapText="1"/>
      <protection locked="0"/>
    </xf>
    <xf numFmtId="4" fontId="7" fillId="22" borderId="86" xfId="0" applyNumberFormat="1" applyFont="1" applyFill="1" applyBorder="1" applyAlignment="1" applyProtection="1">
      <alignment horizontal="center" vertical="center" wrapText="1"/>
      <protection locked="0"/>
    </xf>
    <xf numFmtId="4" fontId="7" fillId="22" borderId="47" xfId="0" applyNumberFormat="1" applyFont="1" applyFill="1" applyBorder="1" applyAlignment="1" applyProtection="1">
      <alignment horizontal="center" vertical="center" wrapText="1"/>
      <protection locked="0"/>
    </xf>
    <xf numFmtId="4" fontId="7" fillId="22" borderId="52" xfId="0" applyNumberFormat="1" applyFont="1" applyFill="1" applyBorder="1" applyAlignment="1" applyProtection="1">
      <alignment horizontal="center" vertical="center" wrapText="1"/>
      <protection locked="0"/>
    </xf>
    <xf numFmtId="0" fontId="1" fillId="0" borderId="55" xfId="0" applyFont="1" applyFill="1" applyBorder="1" applyAlignment="1">
      <alignment horizontal="center"/>
    </xf>
    <xf numFmtId="0" fontId="1" fillId="0" borderId="205" xfId="0" applyFont="1" applyBorder="1" applyAlignment="1">
      <alignment horizontal="center"/>
    </xf>
    <xf numFmtId="0" fontId="1" fillId="0" borderId="76" xfId="0" applyFont="1" applyBorder="1" applyAlignment="1">
      <alignment horizontal="center"/>
    </xf>
    <xf numFmtId="4" fontId="1" fillId="3" borderId="75" xfId="0" applyNumberFormat="1" applyFont="1" applyFill="1" applyBorder="1" applyAlignment="1">
      <alignment horizontal="center"/>
    </xf>
    <xf numFmtId="0" fontId="1" fillId="3" borderId="76" xfId="0" applyFont="1" applyFill="1" applyBorder="1" applyAlignment="1">
      <alignment horizontal="center"/>
    </xf>
    <xf numFmtId="4" fontId="7" fillId="22" borderId="55" xfId="0" applyNumberFormat="1" applyFont="1" applyFill="1" applyBorder="1" applyAlignment="1" applyProtection="1">
      <alignment horizontal="center" vertical="center" wrapText="1"/>
      <protection locked="0"/>
    </xf>
    <xf numFmtId="4" fontId="7" fillId="22" borderId="88" xfId="0" applyNumberFormat="1" applyFont="1" applyFill="1" applyBorder="1" applyAlignment="1" applyProtection="1">
      <alignment horizontal="center" vertical="center" wrapText="1"/>
      <protection locked="0"/>
    </xf>
    <xf numFmtId="1" fontId="4" fillId="4" borderId="165" xfId="0" applyNumberFormat="1" applyFont="1" applyFill="1" applyBorder="1" applyAlignment="1" applyProtection="1">
      <alignment horizontal="center" vertical="center" wrapText="1"/>
      <protection locked="0"/>
    </xf>
    <xf numFmtId="1" fontId="4" fillId="4" borderId="40" xfId="0" applyNumberFormat="1" applyFont="1" applyFill="1" applyBorder="1" applyAlignment="1" applyProtection="1">
      <alignment horizontal="center" vertical="center" wrapText="1"/>
      <protection locked="0"/>
    </xf>
    <xf numFmtId="0" fontId="2" fillId="22" borderId="206" xfId="0" applyFont="1" applyFill="1" applyBorder="1" applyAlignment="1">
      <alignment horizontal="center"/>
    </xf>
    <xf numFmtId="0" fontId="1" fillId="22" borderId="207" xfId="0" applyFont="1" applyFill="1" applyBorder="1" applyAlignment="1">
      <alignment horizontal="center"/>
    </xf>
    <xf numFmtId="0" fontId="1" fillId="22" borderId="208" xfId="0" applyFont="1" applyFill="1" applyBorder="1" applyAlignment="1">
      <alignment horizontal="center"/>
    </xf>
    <xf numFmtId="0" fontId="1" fillId="0" borderId="209" xfId="0" applyFont="1" applyFill="1" applyBorder="1" applyAlignment="1">
      <alignment horizontal="center"/>
    </xf>
    <xf numFmtId="0" fontId="1" fillId="0" borderId="75" xfId="0" applyFont="1" applyBorder="1" applyAlignment="1">
      <alignment horizontal="center"/>
    </xf>
    <xf numFmtId="3" fontId="7" fillId="0" borderId="55" xfId="0" applyNumberFormat="1" applyFont="1" applyBorder="1" applyAlignment="1" applyProtection="1">
      <alignment horizontal="center" vertical="center" wrapText="1"/>
      <protection locked="0"/>
    </xf>
    <xf numFmtId="0" fontId="2" fillId="4" borderId="210" xfId="0" applyFont="1" applyFill="1" applyBorder="1" applyAlignment="1" applyProtection="1">
      <alignment horizontal="left" vertical="center" wrapText="1"/>
      <protection locked="0"/>
    </xf>
    <xf numFmtId="0" fontId="2" fillId="4" borderId="41" xfId="0" applyFont="1" applyFill="1" applyBorder="1" applyAlignment="1" applyProtection="1">
      <alignment horizontal="left" vertical="center" wrapText="1"/>
      <protection locked="0"/>
    </xf>
    <xf numFmtId="0" fontId="1" fillId="0" borderId="211" xfId="0" applyFont="1" applyFill="1" applyBorder="1" applyAlignment="1">
      <alignment horizontal="center"/>
    </xf>
    <xf numFmtId="0" fontId="1" fillId="0" borderId="83" xfId="0" applyFont="1" applyFill="1" applyBorder="1" applyAlignment="1">
      <alignment horizontal="center"/>
    </xf>
    <xf numFmtId="0" fontId="1" fillId="0" borderId="82" xfId="0" applyFont="1" applyFill="1" applyBorder="1" applyAlignment="1">
      <alignment horizontal="center"/>
    </xf>
    <xf numFmtId="0" fontId="1" fillId="0" borderId="44" xfId="0" applyFont="1" applyFill="1" applyBorder="1" applyAlignment="1">
      <alignment horizontal="center"/>
    </xf>
    <xf numFmtId="0" fontId="1" fillId="0" borderId="212" xfId="0" applyFont="1" applyFill="1" applyBorder="1" applyAlignment="1">
      <alignment horizontal="center"/>
    </xf>
    <xf numFmtId="0" fontId="1" fillId="0" borderId="213" xfId="0" applyFont="1" applyFill="1" applyBorder="1" applyAlignment="1">
      <alignment horizontal="center"/>
    </xf>
    <xf numFmtId="0" fontId="1" fillId="0" borderId="59" xfId="0" applyFont="1" applyFill="1" applyBorder="1" applyAlignment="1">
      <alignment horizontal="center"/>
    </xf>
    <xf numFmtId="0" fontId="1" fillId="0" borderId="41" xfId="0" applyFont="1" applyFill="1" applyBorder="1" applyAlignment="1">
      <alignment horizontal="center"/>
    </xf>
    <xf numFmtId="0" fontId="4" fillId="4" borderId="214" xfId="0" applyFont="1" applyFill="1" applyBorder="1" applyAlignment="1">
      <alignment horizontal="center" vertical="center"/>
    </xf>
    <xf numFmtId="0" fontId="2" fillId="4" borderId="209" xfId="0" applyFont="1" applyFill="1" applyBorder="1" applyAlignment="1" applyProtection="1">
      <alignment horizontal="left" vertical="center" wrapText="1"/>
      <protection locked="0"/>
    </xf>
    <xf numFmtId="0" fontId="2" fillId="4" borderId="47"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center" vertical="center" wrapText="1"/>
      <protection hidden="1"/>
    </xf>
    <xf numFmtId="3" fontId="7" fillId="3" borderId="41" xfId="0" applyNumberFormat="1" applyFont="1" applyFill="1" applyBorder="1" applyAlignment="1" applyProtection="1">
      <alignment horizontal="center" vertical="center" wrapText="1"/>
      <protection locked="0"/>
    </xf>
    <xf numFmtId="3" fontId="7" fillId="3" borderId="86" xfId="0" applyNumberFormat="1" applyFont="1" applyFill="1" applyBorder="1" applyAlignment="1" applyProtection="1">
      <alignment horizontal="center" vertical="center" wrapText="1"/>
      <protection locked="0"/>
    </xf>
    <xf numFmtId="3" fontId="7" fillId="22" borderId="47" xfId="0" applyNumberFormat="1" applyFont="1" applyFill="1" applyBorder="1" applyAlignment="1" applyProtection="1">
      <alignment horizontal="center" vertical="center" wrapText="1"/>
      <protection locked="0"/>
    </xf>
    <xf numFmtId="3" fontId="7" fillId="22" borderId="52" xfId="0" applyNumberFormat="1" applyFont="1" applyFill="1" applyBorder="1" applyAlignment="1" applyProtection="1">
      <alignment horizontal="center" vertical="center" wrapText="1"/>
      <protection locked="0"/>
    </xf>
    <xf numFmtId="3" fontId="7" fillId="22" borderId="59" xfId="0" applyNumberFormat="1" applyFont="1" applyFill="1" applyBorder="1" applyAlignment="1" applyProtection="1">
      <alignment horizontal="center" vertical="center" wrapText="1"/>
      <protection locked="0"/>
    </xf>
    <xf numFmtId="3" fontId="7" fillId="22" borderId="64" xfId="0" applyNumberFormat="1" applyFont="1" applyFill="1" applyBorder="1" applyAlignment="1" applyProtection="1">
      <alignment horizontal="center" vertical="center" wrapText="1"/>
      <protection locked="0"/>
    </xf>
    <xf numFmtId="3" fontId="7" fillId="22" borderId="55" xfId="0" applyNumberFormat="1" applyFont="1" applyFill="1" applyBorder="1" applyAlignment="1" applyProtection="1">
      <alignment horizontal="center" vertical="center" wrapText="1"/>
      <protection locked="0"/>
    </xf>
    <xf numFmtId="3" fontId="7" fillId="22" borderId="88" xfId="0" applyNumberFormat="1" applyFont="1" applyFill="1" applyBorder="1" applyAlignment="1" applyProtection="1">
      <alignment horizontal="center" vertical="center" wrapText="1"/>
      <protection locked="0"/>
    </xf>
    <xf numFmtId="0" fontId="2" fillId="4" borderId="79" xfId="0" applyFont="1" applyFill="1" applyBorder="1" applyAlignment="1">
      <alignment horizontal="center" vertical="center"/>
    </xf>
    <xf numFmtId="0" fontId="2" fillId="4" borderId="215" xfId="0" applyFont="1" applyFill="1" applyBorder="1" applyAlignment="1">
      <alignment horizontal="center" vertical="center"/>
    </xf>
    <xf numFmtId="0" fontId="2" fillId="4" borderId="78" xfId="0" applyFont="1" applyFill="1" applyBorder="1" applyAlignment="1">
      <alignment horizontal="center" vertical="center"/>
    </xf>
    <xf numFmtId="3" fontId="7" fillId="0" borderId="47" xfId="0" applyNumberFormat="1" applyFont="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hidden="1"/>
    </xf>
    <xf numFmtId="0" fontId="2" fillId="22" borderId="216" xfId="0" applyFont="1" applyFill="1" applyBorder="1" applyAlignment="1">
      <alignment horizontal="center"/>
    </xf>
    <xf numFmtId="0" fontId="2" fillId="22" borderId="217" xfId="0" applyFont="1" applyFill="1" applyBorder="1" applyAlignment="1">
      <alignment horizontal="center"/>
    </xf>
    <xf numFmtId="0" fontId="2" fillId="22" borderId="218" xfId="0" applyFont="1" applyFill="1" applyBorder="1" applyAlignment="1">
      <alignment horizontal="center"/>
    </xf>
    <xf numFmtId="0" fontId="4" fillId="4" borderId="199" xfId="0" applyFont="1" applyFill="1" applyBorder="1" applyAlignment="1">
      <alignment horizontal="center" vertical="center"/>
    </xf>
    <xf numFmtId="0" fontId="4" fillId="4" borderId="134" xfId="0" applyFont="1" applyFill="1" applyBorder="1" applyAlignment="1">
      <alignment horizontal="center" vertical="center"/>
    </xf>
    <xf numFmtId="0" fontId="7" fillId="0" borderId="138"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3" fontId="7" fillId="0" borderId="41" xfId="0" applyNumberFormat="1" applyFont="1" applyBorder="1" applyAlignment="1" applyProtection="1">
      <alignment horizontal="center" vertical="center" wrapText="1"/>
      <protection locked="0"/>
    </xf>
    <xf numFmtId="3" fontId="7" fillId="22" borderId="41" xfId="0" applyNumberFormat="1" applyFont="1" applyFill="1" applyBorder="1" applyAlignment="1" applyProtection="1">
      <alignment horizontal="center" vertical="center" wrapText="1"/>
      <protection locked="0"/>
    </xf>
    <xf numFmtId="3" fontId="7" fillId="22" borderId="86" xfId="0" applyNumberFormat="1" applyFont="1" applyFill="1" applyBorder="1" applyAlignment="1" applyProtection="1">
      <alignment horizontal="center" vertical="center" wrapText="1"/>
      <protection locked="0"/>
    </xf>
    <xf numFmtId="0" fontId="7" fillId="0" borderId="209"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17" fontId="7" fillId="0" borderId="47" xfId="0" applyNumberFormat="1" applyFont="1" applyFill="1" applyBorder="1" applyAlignment="1" applyProtection="1">
      <alignment horizontal="center" vertical="center" wrapText="1"/>
      <protection hidden="1"/>
    </xf>
    <xf numFmtId="1" fontId="4" fillId="4" borderId="214" xfId="0" applyNumberFormat="1" applyFont="1" applyFill="1" applyBorder="1" applyAlignment="1" applyProtection="1">
      <alignment horizontal="center" vertical="center" wrapText="1"/>
      <protection locked="0"/>
    </xf>
    <xf numFmtId="0" fontId="2" fillId="4" borderId="219" xfId="0" applyFont="1" applyFill="1" applyBorder="1" applyAlignment="1">
      <alignment horizontal="left"/>
    </xf>
    <xf numFmtId="0" fontId="2" fillId="4" borderId="214" xfId="0" applyFont="1" applyFill="1" applyBorder="1" applyAlignment="1">
      <alignment horizontal="left"/>
    </xf>
    <xf numFmtId="0" fontId="2" fillId="0" borderId="220"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2" xfId="0" applyFont="1" applyBorder="1" applyAlignment="1">
      <alignment horizontal="center" vertical="center" wrapText="1"/>
    </xf>
    <xf numFmtId="3" fontId="6" fillId="3" borderId="41" xfId="0" applyNumberFormat="1" applyFont="1" applyFill="1" applyBorder="1" applyAlignment="1" applyProtection="1">
      <alignment horizontal="center" vertical="center" wrapText="1"/>
      <protection locked="0"/>
    </xf>
    <xf numFmtId="3" fontId="6" fillId="3" borderId="86" xfId="0" applyNumberFormat="1"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hidden="1"/>
    </xf>
    <xf numFmtId="0" fontId="7" fillId="0" borderId="210"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3" fontId="7" fillId="0" borderId="41" xfId="0" applyNumberFormat="1" applyFont="1" applyFill="1" applyBorder="1" applyAlignment="1" applyProtection="1">
      <alignment horizontal="center" vertical="center" wrapText="1"/>
      <protection locked="0"/>
    </xf>
    <xf numFmtId="0" fontId="4" fillId="4" borderId="39"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1" fillId="0" borderId="210" xfId="0" applyFont="1" applyFill="1" applyBorder="1" applyAlignment="1">
      <alignment horizontal="left"/>
    </xf>
    <xf numFmtId="0" fontId="1" fillId="0" borderId="41" xfId="0" applyFont="1" applyFill="1" applyBorder="1" applyAlignment="1">
      <alignment horizontal="left"/>
    </xf>
    <xf numFmtId="0" fontId="4" fillId="4" borderId="214" xfId="0" applyFont="1" applyFill="1" applyBorder="1" applyAlignment="1">
      <alignment horizontal="center" vertical="center" wrapText="1"/>
    </xf>
    <xf numFmtId="0" fontId="1" fillId="0" borderId="210" xfId="0" applyFont="1" applyFill="1" applyBorder="1" applyAlignment="1">
      <alignment horizontal="center"/>
    </xf>
    <xf numFmtId="0" fontId="2" fillId="4" borderId="219" xfId="0" applyFont="1" applyFill="1" applyBorder="1" applyAlignment="1" applyProtection="1">
      <alignment horizontal="left" vertical="center" wrapText="1"/>
      <protection locked="0"/>
    </xf>
    <xf numFmtId="0" fontId="2" fillId="4" borderId="214" xfId="0" applyFont="1" applyFill="1" applyBorder="1" applyAlignment="1" applyProtection="1">
      <alignment horizontal="left" vertical="center" wrapText="1"/>
      <protection locked="0"/>
    </xf>
    <xf numFmtId="0" fontId="4" fillId="4" borderId="221" xfId="0" applyFont="1" applyFill="1" applyBorder="1" applyAlignment="1">
      <alignment horizontal="center" vertical="center"/>
    </xf>
    <xf numFmtId="0" fontId="7" fillId="0" borderId="88" xfId="0" applyFont="1" applyBorder="1" applyAlignment="1" applyProtection="1">
      <alignment horizontal="center" vertical="center" wrapText="1"/>
      <protection locked="0"/>
    </xf>
    <xf numFmtId="3" fontId="6" fillId="22" borderId="41" xfId="0" applyNumberFormat="1" applyFont="1" applyFill="1" applyBorder="1" applyAlignment="1" applyProtection="1">
      <alignment horizontal="center" vertical="center" wrapText="1"/>
      <protection locked="0"/>
    </xf>
    <xf numFmtId="3" fontId="6" fillId="22" borderId="86" xfId="0" applyNumberFormat="1" applyFont="1" applyFill="1" applyBorder="1" applyAlignment="1" applyProtection="1">
      <alignment horizontal="center" vertical="center" wrapText="1"/>
      <protection locked="0"/>
    </xf>
    <xf numFmtId="3" fontId="6" fillId="22" borderId="36" xfId="0" applyNumberFormat="1" applyFont="1" applyFill="1" applyBorder="1" applyAlignment="1" applyProtection="1">
      <alignment horizontal="center" vertical="center" wrapText="1"/>
      <protection locked="0"/>
    </xf>
    <xf numFmtId="3" fontId="6" fillId="22" borderId="87" xfId="0" applyNumberFormat="1" applyFont="1" applyFill="1" applyBorder="1" applyAlignment="1" applyProtection="1">
      <alignment horizontal="center" vertical="center" wrapText="1"/>
      <protection locked="0"/>
    </xf>
    <xf numFmtId="3" fontId="7" fillId="0" borderId="222" xfId="0" applyNumberFormat="1" applyFont="1" applyFill="1" applyBorder="1" applyAlignment="1" applyProtection="1">
      <alignment horizontal="center" vertical="center" wrapText="1"/>
      <protection locked="0"/>
    </xf>
    <xf numFmtId="3" fontId="7" fillId="0" borderId="223" xfId="0" applyNumberFormat="1" applyFont="1" applyFill="1" applyBorder="1" applyAlignment="1" applyProtection="1">
      <alignment horizontal="center" vertical="center" wrapText="1"/>
      <protection locked="0"/>
    </xf>
    <xf numFmtId="3" fontId="7" fillId="0" borderId="48" xfId="0" applyNumberFormat="1" applyFont="1" applyBorder="1" applyAlignment="1" applyProtection="1">
      <alignment horizontal="center" vertical="center" wrapText="1"/>
      <protection locked="0"/>
    </xf>
    <xf numFmtId="0" fontId="1" fillId="0" borderId="0" xfId="0" applyFont="1" applyAlignment="1">
      <alignment horizontal="center"/>
    </xf>
    <xf numFmtId="0" fontId="1" fillId="0" borderId="137" xfId="0" applyFont="1" applyFill="1" applyBorder="1" applyAlignment="1">
      <alignment horizontal="center"/>
    </xf>
    <xf numFmtId="0" fontId="1" fillId="0" borderId="34" xfId="0" applyFont="1" applyFill="1" applyBorder="1" applyAlignment="1">
      <alignment horizontal="center"/>
    </xf>
    <xf numFmtId="0" fontId="1" fillId="0" borderId="50" xfId="0" applyFont="1" applyFill="1" applyBorder="1" applyAlignment="1">
      <alignment horizontal="center"/>
    </xf>
    <xf numFmtId="0" fontId="1" fillId="0" borderId="94" xfId="0" applyFont="1" applyFill="1" applyBorder="1" applyAlignment="1">
      <alignment horizontal="center"/>
    </xf>
    <xf numFmtId="0" fontId="1" fillId="0" borderId="58" xfId="0" applyFont="1" applyFill="1" applyBorder="1" applyAlignment="1">
      <alignment horizontal="center"/>
    </xf>
    <xf numFmtId="0" fontId="2" fillId="22" borderId="224" xfId="0" applyFont="1" applyFill="1" applyBorder="1" applyAlignment="1" applyProtection="1">
      <alignment horizontal="center"/>
      <protection locked="0"/>
    </xf>
    <xf numFmtId="0" fontId="2" fillId="22" borderId="225" xfId="0" applyFont="1" applyFill="1" applyBorder="1" applyAlignment="1" applyProtection="1">
      <alignment horizontal="center"/>
      <protection locked="0"/>
    </xf>
    <xf numFmtId="0" fontId="2" fillId="22" borderId="226" xfId="0" applyFont="1" applyFill="1" applyBorder="1" applyAlignment="1" applyProtection="1">
      <alignment horizontal="center"/>
      <protection locked="0"/>
    </xf>
    <xf numFmtId="0" fontId="4" fillId="4" borderId="227" xfId="0" applyFont="1" applyFill="1" applyBorder="1" applyAlignment="1" applyProtection="1">
      <alignment horizontal="center" vertical="center"/>
      <protection locked="0"/>
    </xf>
    <xf numFmtId="0" fontId="5" fillId="4" borderId="210" xfId="0" applyFont="1" applyFill="1" applyBorder="1" applyAlignment="1" applyProtection="1">
      <alignment horizontal="center" vertical="center"/>
      <protection locked="0"/>
    </xf>
    <xf numFmtId="0" fontId="5" fillId="4" borderId="44"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4" fillId="4" borderId="209" xfId="0" applyFont="1" applyFill="1" applyBorder="1" applyAlignment="1" applyProtection="1">
      <alignment horizontal="center" vertical="center"/>
      <protection locked="0"/>
    </xf>
    <xf numFmtId="0" fontId="4" fillId="4" borderId="50" xfId="0" applyFont="1" applyFill="1" applyBorder="1" applyAlignment="1" applyProtection="1">
      <alignment horizontal="center" vertical="center"/>
      <protection locked="0"/>
    </xf>
    <xf numFmtId="0" fontId="5" fillId="4" borderId="47" xfId="0" applyFont="1" applyFill="1" applyBorder="1" applyAlignment="1" applyProtection="1">
      <alignment horizontal="center" vertical="center"/>
      <protection locked="0"/>
    </xf>
    <xf numFmtId="0" fontId="7" fillId="0" borderId="209"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6" fillId="4" borderId="213" xfId="0" applyFont="1" applyFill="1" applyBorder="1" applyAlignment="1" applyProtection="1">
      <alignment horizontal="left" vertical="center"/>
      <protection locked="0"/>
    </xf>
    <xf numFmtId="0" fontId="6" fillId="4" borderId="62" xfId="0" applyFont="1" applyFill="1" applyBorder="1" applyAlignment="1" applyProtection="1">
      <alignment horizontal="left" vertical="center"/>
      <protection locked="0"/>
    </xf>
    <xf numFmtId="0" fontId="6" fillId="4" borderId="59" xfId="0" applyFont="1" applyFill="1" applyBorder="1" applyAlignment="1" applyProtection="1">
      <alignment horizontal="left" vertical="center"/>
      <protection locked="0"/>
    </xf>
    <xf numFmtId="0" fontId="4" fillId="4" borderId="100" xfId="0" applyFont="1" applyFill="1" applyBorder="1" applyAlignment="1" applyProtection="1">
      <alignment horizontal="center" vertical="center"/>
      <protection locked="0"/>
    </xf>
    <xf numFmtId="0" fontId="7" fillId="0" borderId="138"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protection locked="0"/>
    </xf>
    <xf numFmtId="0" fontId="6" fillId="4" borderId="228" xfId="0" applyFont="1" applyFill="1" applyBorder="1" applyAlignment="1" applyProtection="1">
      <alignment horizontal="left" vertical="center"/>
      <protection locked="0"/>
    </xf>
    <xf numFmtId="0" fontId="6" fillId="4" borderId="78" xfId="0" applyFont="1" applyFill="1" applyBorder="1" applyAlignment="1" applyProtection="1">
      <alignment horizontal="left" vertical="center"/>
      <protection locked="0"/>
    </xf>
    <xf numFmtId="0" fontId="6" fillId="4" borderId="199" xfId="0" applyFont="1" applyFill="1" applyBorder="1" applyAlignment="1" applyProtection="1">
      <alignment horizontal="left" vertical="center"/>
      <protection locked="0"/>
    </xf>
    <xf numFmtId="0" fontId="7" fillId="0" borderId="209"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2" fillId="4" borderId="210" xfId="0" applyFont="1" applyFill="1" applyBorder="1" applyAlignment="1" applyProtection="1">
      <alignment horizontal="center" vertical="center"/>
      <protection locked="0"/>
    </xf>
    <xf numFmtId="0" fontId="2" fillId="4" borderId="44" xfId="0" applyFont="1" applyFill="1" applyBorder="1" applyAlignment="1" applyProtection="1">
      <alignment horizontal="center" vertical="center"/>
      <protection locked="0"/>
    </xf>
    <xf numFmtId="0" fontId="2" fillId="4" borderId="41" xfId="0" applyFont="1" applyFill="1" applyBorder="1" applyAlignment="1" applyProtection="1">
      <alignment horizontal="center" vertical="center"/>
      <protection locked="0"/>
    </xf>
    <xf numFmtId="0" fontId="1" fillId="4" borderId="138" xfId="0" applyFont="1" applyFill="1" applyBorder="1" applyAlignment="1" applyProtection="1">
      <alignment horizontal="center" vertical="center"/>
      <protection locked="0"/>
    </xf>
    <xf numFmtId="0" fontId="1" fillId="4" borderId="58" xfId="0" applyFont="1" applyFill="1" applyBorder="1" applyAlignment="1" applyProtection="1">
      <alignment horizontal="center" vertical="center"/>
      <protection locked="0"/>
    </xf>
    <xf numFmtId="0" fontId="2" fillId="4" borderId="55" xfId="0" applyFont="1" applyFill="1" applyBorder="1" applyAlignment="1" applyProtection="1">
      <alignment horizontal="center" vertical="center"/>
      <protection locked="0"/>
    </xf>
    <xf numFmtId="0" fontId="2" fillId="4" borderId="229" xfId="0" applyFont="1" applyFill="1" applyBorder="1" applyAlignment="1" applyProtection="1">
      <alignment horizontal="center"/>
      <protection locked="0"/>
    </xf>
    <xf numFmtId="0" fontId="2" fillId="4" borderId="230" xfId="0" applyFont="1" applyFill="1" applyBorder="1" applyAlignment="1" applyProtection="1">
      <alignment horizontal="center"/>
      <protection locked="0"/>
    </xf>
    <xf numFmtId="0" fontId="2" fillId="4" borderId="166" xfId="0" applyFont="1" applyFill="1" applyBorder="1" applyAlignment="1" applyProtection="1">
      <alignment horizontal="center"/>
      <protection locked="0"/>
    </xf>
    <xf numFmtId="0" fontId="4" fillId="4" borderId="82" xfId="0" applyFont="1" applyFill="1" applyBorder="1" applyAlignment="1" applyProtection="1">
      <alignment horizontal="center" vertical="center"/>
      <protection locked="0"/>
    </xf>
    <xf numFmtId="0" fontId="4" fillId="4" borderId="44" xfId="0" applyFont="1" applyFill="1" applyBorder="1" applyAlignment="1" applyProtection="1">
      <alignment horizontal="center" vertical="center"/>
      <protection locked="0"/>
    </xf>
    <xf numFmtId="0" fontId="2" fillId="4" borderId="231" xfId="0" applyFont="1" applyFill="1" applyBorder="1" applyAlignment="1" applyProtection="1">
      <alignment horizontal="center" vertical="center"/>
      <protection locked="0"/>
    </xf>
    <xf numFmtId="0" fontId="2" fillId="4" borderId="185" xfId="0" applyFont="1" applyFill="1" applyBorder="1" applyAlignment="1" applyProtection="1">
      <alignment horizontal="center" vertical="center"/>
      <protection locked="0"/>
    </xf>
    <xf numFmtId="0" fontId="2" fillId="4" borderId="39" xfId="0" applyFont="1" applyFill="1" applyBorder="1" applyAlignment="1" applyProtection="1">
      <alignment horizontal="center" vertical="center"/>
      <protection locked="0"/>
    </xf>
    <xf numFmtId="0" fontId="2" fillId="4" borderId="115" xfId="0" applyFont="1" applyFill="1" applyBorder="1" applyAlignment="1" applyProtection="1">
      <alignment horizontal="center" vertical="center"/>
      <protection locked="0"/>
    </xf>
    <xf numFmtId="0" fontId="2" fillId="4" borderId="43" xfId="0" applyFont="1" applyFill="1" applyBorder="1" applyAlignment="1" applyProtection="1">
      <alignment horizontal="center" vertical="center"/>
      <protection locked="0"/>
    </xf>
    <xf numFmtId="0" fontId="2" fillId="4" borderId="45" xfId="0" applyFont="1" applyFill="1" applyBorder="1" applyAlignment="1" applyProtection="1">
      <alignment horizontal="center" vertical="center"/>
      <protection locked="0"/>
    </xf>
    <xf numFmtId="0" fontId="4" fillId="4" borderId="42" xfId="0" applyFont="1" applyFill="1" applyBorder="1" applyAlignment="1" applyProtection="1">
      <alignment horizontal="center" vertical="center"/>
      <protection locked="0"/>
    </xf>
    <xf numFmtId="0" fontId="4" fillId="4" borderId="232" xfId="0" applyFont="1" applyFill="1" applyBorder="1" applyAlignment="1" applyProtection="1">
      <alignment horizontal="center" vertical="center"/>
      <protection locked="0"/>
    </xf>
    <xf numFmtId="0" fontId="2" fillId="4" borderId="35" xfId="0" applyFont="1" applyFill="1" applyBorder="1" applyAlignment="1" applyProtection="1">
      <alignment horizontal="center" vertical="center"/>
      <protection locked="0"/>
    </xf>
    <xf numFmtId="0" fontId="2" fillId="4" borderId="212" xfId="0" applyFont="1" applyFill="1" applyBorder="1" applyAlignment="1" applyProtection="1">
      <alignment horizontal="center" vertical="center"/>
      <protection locked="0"/>
    </xf>
    <xf numFmtId="0" fontId="2" fillId="4" borderId="233"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04" xfId="0" applyFont="1" applyFill="1" applyBorder="1" applyAlignment="1" applyProtection="1">
      <alignment horizontal="center" vertical="center"/>
      <protection locked="0"/>
    </xf>
    <xf numFmtId="0" fontId="7" fillId="0" borderId="48"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2" fillId="4" borderId="234" xfId="0" applyFont="1" applyFill="1" applyBorder="1" applyAlignment="1" applyProtection="1">
      <alignment horizontal="center" vertical="center"/>
      <protection locked="0"/>
    </xf>
    <xf numFmtId="0" fontId="6" fillId="4" borderId="211" xfId="0" applyFont="1" applyFill="1" applyBorder="1" applyAlignment="1" applyProtection="1">
      <alignment horizontal="left" vertical="center"/>
      <protection locked="0"/>
    </xf>
    <xf numFmtId="0" fontId="6" fillId="4" borderId="83" xfId="0" applyFont="1" applyFill="1" applyBorder="1" applyAlignment="1" applyProtection="1">
      <alignment horizontal="left" vertical="center"/>
      <protection locked="0"/>
    </xf>
    <xf numFmtId="0" fontId="6" fillId="4" borderId="235" xfId="0" applyFont="1" applyFill="1" applyBorder="1" applyAlignment="1" applyProtection="1">
      <alignment horizontal="left" vertical="center"/>
      <protection locked="0"/>
    </xf>
    <xf numFmtId="0" fontId="6" fillId="4" borderId="236" xfId="0" applyFont="1" applyFill="1" applyBorder="1" applyAlignment="1" applyProtection="1">
      <alignment horizontal="left" vertical="center"/>
      <protection locked="0"/>
    </xf>
    <xf numFmtId="0" fontId="6" fillId="4" borderId="170" xfId="0" applyFont="1" applyFill="1" applyBorder="1" applyAlignment="1" applyProtection="1">
      <alignment horizontal="left" vertical="center"/>
      <protection locked="0"/>
    </xf>
    <xf numFmtId="0" fontId="4" fillId="4" borderId="114" xfId="0" applyFont="1" applyFill="1" applyBorder="1" applyAlignment="1" applyProtection="1">
      <alignment horizontal="center" vertical="center"/>
      <protection locked="0"/>
    </xf>
    <xf numFmtId="0" fontId="4" fillId="4" borderId="237" xfId="0" applyFont="1" applyFill="1" applyBorder="1" applyAlignment="1" applyProtection="1">
      <alignment horizontal="center" vertical="center"/>
      <protection locked="0"/>
    </xf>
    <xf numFmtId="10" fontId="9" fillId="0" borderId="50" xfId="0" applyNumberFormat="1" applyFont="1" applyFill="1" applyBorder="1" applyAlignment="1" applyProtection="1">
      <alignment horizontal="center" vertical="center"/>
      <protection/>
    </xf>
    <xf numFmtId="10" fontId="9" fillId="0" borderId="47" xfId="0" applyNumberFormat="1" applyFont="1" applyFill="1" applyBorder="1" applyAlignment="1" applyProtection="1">
      <alignment horizontal="center" vertical="center"/>
      <protection/>
    </xf>
    <xf numFmtId="0" fontId="2" fillId="22" borderId="224" xfId="0" applyFont="1" applyFill="1" applyBorder="1" applyAlignment="1" applyProtection="1">
      <alignment horizontal="left"/>
      <protection/>
    </xf>
    <xf numFmtId="0" fontId="2" fillId="22" borderId="225" xfId="0" applyFont="1" applyFill="1" applyBorder="1" applyAlignment="1" applyProtection="1">
      <alignment horizontal="left"/>
      <protection/>
    </xf>
    <xf numFmtId="0" fontId="2" fillId="22" borderId="226" xfId="0" applyFont="1" applyFill="1" applyBorder="1" applyAlignment="1" applyProtection="1">
      <alignment horizontal="left"/>
      <protection/>
    </xf>
    <xf numFmtId="43" fontId="4" fillId="22" borderId="47" xfId="0" applyNumberFormat="1" applyFont="1" applyFill="1" applyBorder="1" applyAlignment="1" applyProtection="1">
      <alignment horizontal="center" vertical="center"/>
      <protection locked="0"/>
    </xf>
    <xf numFmtId="43" fontId="4" fillId="22" borderId="52" xfId="0" applyNumberFormat="1" applyFont="1" applyFill="1" applyBorder="1" applyAlignment="1" applyProtection="1">
      <alignment horizontal="center" vertical="center"/>
      <protection locked="0"/>
    </xf>
    <xf numFmtId="43" fontId="4" fillId="22" borderId="48" xfId="0" applyNumberFormat="1" applyFont="1" applyFill="1" applyBorder="1" applyAlignment="1" applyProtection="1">
      <alignment horizontal="center" vertical="center"/>
      <protection locked="0"/>
    </xf>
    <xf numFmtId="43" fontId="4" fillId="22" borderId="155" xfId="0" applyNumberFormat="1" applyFont="1" applyFill="1" applyBorder="1" applyAlignment="1" applyProtection="1">
      <alignment horizontal="center" vertical="center"/>
      <protection locked="0"/>
    </xf>
    <xf numFmtId="0" fontId="7" fillId="0" borderId="137"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43" fontId="4" fillId="22" borderId="137" xfId="0" applyNumberFormat="1" applyFont="1" applyFill="1" applyBorder="1" applyAlignment="1" applyProtection="1">
      <alignment horizontal="center" vertical="center"/>
      <protection locked="0"/>
    </xf>
    <xf numFmtId="0" fontId="4" fillId="4" borderId="227" xfId="0" applyFont="1" applyFill="1" applyBorder="1" applyAlignment="1" applyProtection="1">
      <alignment horizontal="center" vertical="center"/>
      <protection/>
    </xf>
    <xf numFmtId="0" fontId="4" fillId="4" borderId="100" xfId="0" applyFont="1" applyFill="1" applyBorder="1" applyAlignment="1" applyProtection="1">
      <alignment horizontal="center" vertical="center"/>
      <protection/>
    </xf>
    <xf numFmtId="10" fontId="3" fillId="22" borderId="50" xfId="0" applyNumberFormat="1" applyFont="1" applyFill="1" applyBorder="1" applyAlignment="1" applyProtection="1">
      <alignment horizontal="center" vertical="center"/>
      <protection/>
    </xf>
    <xf numFmtId="10" fontId="3" fillId="22" borderId="52" xfId="0" applyNumberFormat="1" applyFont="1" applyFill="1" applyBorder="1" applyAlignment="1" applyProtection="1">
      <alignment horizontal="center" vertical="center"/>
      <protection/>
    </xf>
    <xf numFmtId="0" fontId="2" fillId="0" borderId="206" xfId="0" applyFont="1" applyBorder="1" applyAlignment="1" applyProtection="1">
      <alignment horizontal="center" vertical="center" wrapText="1"/>
      <protection/>
    </xf>
    <xf numFmtId="0" fontId="2" fillId="0" borderId="207" xfId="0" applyFont="1" applyBorder="1" applyAlignment="1" applyProtection="1">
      <alignment horizontal="center" vertical="center" wrapText="1"/>
      <protection/>
    </xf>
    <xf numFmtId="0" fontId="2" fillId="0" borderId="208" xfId="0" applyFont="1" applyBorder="1" applyAlignment="1" applyProtection="1">
      <alignment horizontal="center" vertical="center" wrapText="1"/>
      <protection/>
    </xf>
    <xf numFmtId="0" fontId="7" fillId="0" borderId="211" xfId="0" applyFont="1" applyFill="1" applyBorder="1" applyAlignment="1" applyProtection="1">
      <alignment horizontal="left" vertical="center" wrapText="1"/>
      <protection locked="0"/>
    </xf>
    <xf numFmtId="0" fontId="7" fillId="0" borderId="83" xfId="0" applyFont="1" applyFill="1" applyBorder="1" applyAlignment="1" applyProtection="1">
      <alignment horizontal="left" vertical="center" wrapText="1"/>
      <protection locked="0"/>
    </xf>
    <xf numFmtId="43" fontId="4" fillId="22" borderId="59" xfId="0" applyNumberFormat="1" applyFont="1" applyFill="1" applyBorder="1" applyAlignment="1" applyProtection="1">
      <alignment horizontal="center" vertical="center"/>
      <protection locked="0"/>
    </xf>
    <xf numFmtId="43" fontId="4" fillId="22" borderId="64" xfId="0" applyNumberFormat="1" applyFont="1" applyFill="1" applyBorder="1" applyAlignment="1" applyProtection="1">
      <alignment horizontal="center" vertical="center"/>
      <protection locked="0"/>
    </xf>
    <xf numFmtId="0" fontId="1" fillId="0" borderId="212" xfId="0" applyFont="1" applyBorder="1" applyAlignment="1" applyProtection="1">
      <alignment horizontal="center" vertical="center"/>
      <protection/>
    </xf>
    <xf numFmtId="0" fontId="1" fillId="0" borderId="82" xfId="0" applyFont="1" applyBorder="1" applyAlignment="1" applyProtection="1">
      <alignment horizontal="center" vertical="center"/>
      <protection/>
    </xf>
    <xf numFmtId="0" fontId="1" fillId="0" borderId="44" xfId="0" applyFont="1" applyBorder="1" applyAlignment="1" applyProtection="1">
      <alignment horizontal="center" vertical="center"/>
      <protection/>
    </xf>
    <xf numFmtId="10" fontId="9" fillId="0" borderId="44" xfId="0" applyNumberFormat="1" applyFont="1" applyFill="1" applyBorder="1" applyAlignment="1" applyProtection="1">
      <alignment horizontal="center" vertical="center"/>
      <protection/>
    </xf>
    <xf numFmtId="10" fontId="9" fillId="0" borderId="41" xfId="0" applyNumberFormat="1" applyFont="1" applyFill="1" applyBorder="1" applyAlignment="1" applyProtection="1">
      <alignment horizontal="center" vertical="center"/>
      <protection/>
    </xf>
    <xf numFmtId="0" fontId="2" fillId="4" borderId="234" xfId="0" applyFont="1" applyFill="1" applyBorder="1" applyAlignment="1" applyProtection="1">
      <alignment horizontal="center"/>
      <protection/>
    </xf>
    <xf numFmtId="0" fontId="2" fillId="4" borderId="148" xfId="0" applyFont="1" applyFill="1" applyBorder="1" applyAlignment="1" applyProtection="1">
      <alignment horizontal="center"/>
      <protection/>
    </xf>
    <xf numFmtId="0" fontId="2" fillId="4" borderId="238" xfId="0" applyFont="1" applyFill="1" applyBorder="1" applyAlignment="1" applyProtection="1">
      <alignment horizontal="center"/>
      <protection/>
    </xf>
    <xf numFmtId="0" fontId="1" fillId="0" borderId="205" xfId="0" applyFont="1" applyBorder="1" applyAlignment="1" applyProtection="1">
      <alignment horizontal="center"/>
      <protection locked="0"/>
    </xf>
    <xf numFmtId="0" fontId="1" fillId="0" borderId="75" xfId="0" applyFont="1" applyBorder="1" applyAlignment="1" applyProtection="1">
      <alignment horizontal="center"/>
      <protection locked="0"/>
    </xf>
    <xf numFmtId="0" fontId="2" fillId="0" borderId="220" xfId="0" applyFont="1" applyBorder="1" applyAlignment="1" applyProtection="1">
      <alignment horizontal="center" vertical="center" wrapText="1"/>
      <protection locked="0"/>
    </xf>
    <xf numFmtId="0" fontId="2" fillId="0" borderId="148" xfId="0" applyFont="1" applyBorder="1" applyAlignment="1" applyProtection="1">
      <alignment horizontal="center" vertical="center" wrapText="1"/>
      <protection locked="0"/>
    </xf>
    <xf numFmtId="0" fontId="2" fillId="0" borderId="142" xfId="0" applyFont="1" applyBorder="1" applyAlignment="1" applyProtection="1">
      <alignment horizontal="center" vertical="center" wrapText="1"/>
      <protection locked="0"/>
    </xf>
    <xf numFmtId="0" fontId="4" fillId="4" borderId="166" xfId="0" applyFont="1" applyFill="1" applyBorder="1" applyAlignment="1" applyProtection="1">
      <alignment horizontal="center" vertical="center"/>
      <protection locked="0"/>
    </xf>
    <xf numFmtId="0" fontId="4" fillId="4" borderId="230" xfId="0" applyFont="1" applyFill="1" applyBorder="1" applyAlignment="1" applyProtection="1">
      <alignment horizontal="center" vertical="center"/>
      <protection locked="0"/>
    </xf>
    <xf numFmtId="0" fontId="15" fillId="0" borderId="35"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38" xfId="0" applyFont="1" applyBorder="1" applyAlignment="1" applyProtection="1">
      <alignment horizontal="center" vertical="center"/>
      <protection/>
    </xf>
    <xf numFmtId="10" fontId="9" fillId="0" borderId="56" xfId="0" applyNumberFormat="1" applyFont="1" applyFill="1" applyBorder="1" applyAlignment="1" applyProtection="1">
      <alignment horizontal="center" vertical="center"/>
      <protection/>
    </xf>
    <xf numFmtId="10" fontId="9" fillId="0" borderId="58" xfId="0" applyNumberFormat="1" applyFont="1" applyFill="1" applyBorder="1" applyAlignment="1" applyProtection="1">
      <alignment horizontal="center" vertical="center"/>
      <protection/>
    </xf>
    <xf numFmtId="10" fontId="9" fillId="0" borderId="37" xfId="0" applyNumberFormat="1" applyFont="1" applyFill="1" applyBorder="1" applyAlignment="1" applyProtection="1">
      <alignment horizontal="center" vertical="center"/>
      <protection/>
    </xf>
    <xf numFmtId="10" fontId="9" fillId="0" borderId="38" xfId="0" applyNumberFormat="1" applyFont="1" applyFill="1" applyBorder="1" applyAlignment="1" applyProtection="1">
      <alignment horizontal="center" vertical="center"/>
      <protection/>
    </xf>
    <xf numFmtId="10" fontId="9" fillId="0" borderId="239" xfId="0" applyNumberFormat="1" applyFont="1" applyFill="1" applyBorder="1" applyAlignment="1" applyProtection="1">
      <alignment horizontal="center" vertical="center"/>
      <protection/>
    </xf>
    <xf numFmtId="10" fontId="9" fillId="0" borderId="240" xfId="0" applyNumberFormat="1" applyFont="1" applyFill="1" applyBorder="1" applyAlignment="1" applyProtection="1">
      <alignment horizontal="center" vertical="center"/>
      <protection/>
    </xf>
    <xf numFmtId="10" fontId="9" fillId="0" borderId="62" xfId="0" applyNumberFormat="1" applyFont="1" applyFill="1" applyBorder="1" applyAlignment="1" applyProtection="1">
      <alignment horizontal="center" vertical="center"/>
      <protection/>
    </xf>
    <xf numFmtId="10" fontId="9" fillId="0" borderId="59" xfId="0" applyNumberFormat="1" applyFont="1" applyFill="1" applyBorder="1" applyAlignment="1" applyProtection="1">
      <alignment horizontal="center" vertical="center"/>
      <protection/>
    </xf>
    <xf numFmtId="10" fontId="9" fillId="0" borderId="42" xfId="0" applyNumberFormat="1" applyFont="1" applyFill="1" applyBorder="1" applyAlignment="1" applyProtection="1">
      <alignment horizontal="center" vertical="center"/>
      <protection/>
    </xf>
    <xf numFmtId="10" fontId="3" fillId="22" borderId="44" xfId="0" applyNumberFormat="1" applyFont="1" applyFill="1" applyBorder="1" applyAlignment="1" applyProtection="1">
      <alignment horizontal="center" vertical="center"/>
      <protection/>
    </xf>
    <xf numFmtId="10" fontId="3" fillId="22" borderId="86" xfId="0" applyNumberFormat="1" applyFont="1" applyFill="1" applyBorder="1" applyAlignment="1" applyProtection="1">
      <alignment horizontal="center" vertical="center"/>
      <protection/>
    </xf>
    <xf numFmtId="0" fontId="6" fillId="0" borderId="151" xfId="0" applyFont="1" applyBorder="1" applyAlignment="1" applyProtection="1">
      <alignment horizontal="center" vertical="center"/>
      <protection/>
    </xf>
    <xf numFmtId="0" fontId="6" fillId="0" borderId="94"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10" fontId="3" fillId="22" borderId="62" xfId="0" applyNumberFormat="1" applyFont="1" applyFill="1" applyBorder="1" applyAlignment="1" applyProtection="1">
      <alignment horizontal="center" vertical="center"/>
      <protection/>
    </xf>
    <xf numFmtId="10" fontId="3" fillId="22" borderId="64" xfId="0" applyNumberFormat="1" applyFont="1" applyFill="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240"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44" fontId="9" fillId="0" borderId="47" xfId="0" applyNumberFormat="1" applyFont="1" applyFill="1" applyBorder="1" applyAlignment="1" applyProtection="1">
      <alignment horizontal="center" vertical="center"/>
      <protection/>
    </xf>
    <xf numFmtId="44" fontId="9" fillId="0" borderId="59" xfId="0" applyNumberFormat="1" applyFont="1" applyFill="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44" fontId="3" fillId="22" borderId="50" xfId="0" applyNumberFormat="1" applyFont="1" applyFill="1" applyBorder="1" applyAlignment="1" applyProtection="1">
      <alignment horizontal="center" vertical="center"/>
      <protection/>
    </xf>
    <xf numFmtId="44" fontId="3" fillId="22" borderId="52" xfId="0" applyNumberFormat="1" applyFont="1" applyFill="1" applyBorder="1" applyAlignment="1" applyProtection="1">
      <alignment horizontal="center" vertical="center"/>
      <protection/>
    </xf>
    <xf numFmtId="44" fontId="3" fillId="22" borderId="62" xfId="0" applyNumberFormat="1" applyFont="1" applyFill="1" applyBorder="1" applyAlignment="1" applyProtection="1">
      <alignment horizontal="center" vertical="center"/>
      <protection/>
    </xf>
    <xf numFmtId="44" fontId="3" fillId="22" borderId="64" xfId="0" applyNumberFormat="1" applyFont="1" applyFill="1" applyBorder="1" applyAlignment="1" applyProtection="1">
      <alignment horizontal="center" vertical="center"/>
      <protection/>
    </xf>
    <xf numFmtId="0" fontId="1" fillId="0" borderId="0" xfId="0" applyFont="1" applyAlignment="1" applyProtection="1">
      <alignment horizontal="center"/>
      <protection locked="0"/>
    </xf>
    <xf numFmtId="0" fontId="1" fillId="0" borderId="241" xfId="0" applyFont="1" applyBorder="1" applyAlignment="1" applyProtection="1">
      <alignment horizontal="center" vertical="center"/>
      <protection/>
    </xf>
    <xf numFmtId="0" fontId="1" fillId="0" borderId="201" xfId="0" applyFont="1" applyBorder="1" applyAlignment="1" applyProtection="1">
      <alignment horizontal="center" vertical="center"/>
      <protection/>
    </xf>
    <xf numFmtId="0" fontId="6" fillId="0" borderId="151" xfId="0" applyFont="1" applyBorder="1" applyAlignment="1" applyProtection="1">
      <alignment horizontal="center" vertical="center"/>
      <protection hidden="1"/>
    </xf>
    <xf numFmtId="0" fontId="6" fillId="0" borderId="94" xfId="0" applyFont="1" applyBorder="1" applyAlignment="1" applyProtection="1">
      <alignment horizontal="center" vertical="center"/>
      <protection hidden="1"/>
    </xf>
    <xf numFmtId="0" fontId="6" fillId="0" borderId="58" xfId="0" applyFont="1" applyBorder="1" applyAlignment="1" applyProtection="1">
      <alignment horizontal="center" vertical="center"/>
      <protection hidden="1"/>
    </xf>
    <xf numFmtId="2" fontId="9" fillId="0" borderId="47" xfId="0" applyNumberFormat="1" applyFont="1" applyFill="1" applyBorder="1" applyAlignment="1" applyProtection="1">
      <alignment horizontal="center" vertical="center"/>
      <protection/>
    </xf>
    <xf numFmtId="0" fontId="15" fillId="0" borderId="35"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212" xfId="0" applyFont="1" applyBorder="1" applyAlignment="1" applyProtection="1">
      <alignment horizontal="center" vertical="center"/>
      <protection hidden="1"/>
    </xf>
    <xf numFmtId="0" fontId="1" fillId="0" borderId="82" xfId="0"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6" fillId="0" borderId="35"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44" fontId="9" fillId="0" borderId="44" xfId="0" applyNumberFormat="1" applyFont="1" applyFill="1" applyBorder="1" applyAlignment="1" applyProtection="1">
      <alignment horizontal="center" vertical="center"/>
      <protection/>
    </xf>
    <xf numFmtId="44" fontId="9" fillId="0" borderId="41" xfId="0" applyNumberFormat="1" applyFont="1" applyFill="1" applyBorder="1" applyAlignment="1" applyProtection="1">
      <alignment horizontal="center" vertical="center"/>
      <protection/>
    </xf>
    <xf numFmtId="44" fontId="9" fillId="0" borderId="50" xfId="0" applyNumberFormat="1" applyFont="1" applyFill="1" applyBorder="1" applyAlignment="1" applyProtection="1">
      <alignment horizontal="center" vertical="center"/>
      <protection/>
    </xf>
    <xf numFmtId="1" fontId="9" fillId="0" borderId="47" xfId="0" applyNumberFormat="1" applyFont="1" applyFill="1" applyBorder="1" applyAlignment="1" applyProtection="1">
      <alignment horizontal="center" vertical="center"/>
      <protection/>
    </xf>
    <xf numFmtId="44" fontId="3" fillId="22" borderId="44" xfId="0" applyNumberFormat="1" applyFont="1" applyFill="1" applyBorder="1" applyAlignment="1" applyProtection="1">
      <alignment horizontal="center" vertical="center"/>
      <protection/>
    </xf>
    <xf numFmtId="44" fontId="3" fillId="22" borderId="86" xfId="0" applyNumberFormat="1" applyFont="1" applyFill="1" applyBorder="1" applyAlignment="1" applyProtection="1">
      <alignment horizontal="center" vertical="center"/>
      <protection/>
    </xf>
    <xf numFmtId="0" fontId="1" fillId="0" borderId="35" xfId="0" applyFont="1" applyBorder="1" applyAlignment="1" applyProtection="1">
      <alignment horizontal="center" vertical="center"/>
      <protection hidden="1"/>
    </xf>
    <xf numFmtId="1" fontId="3" fillId="22" borderId="50" xfId="0" applyNumberFormat="1" applyFont="1" applyFill="1" applyBorder="1" applyAlignment="1" applyProtection="1">
      <alignment horizontal="center" vertical="center"/>
      <protection/>
    </xf>
    <xf numFmtId="1" fontId="3" fillId="22" borderId="52" xfId="0" applyNumberFormat="1" applyFont="1" applyFill="1" applyBorder="1" applyAlignment="1" applyProtection="1">
      <alignment horizontal="center" vertical="center"/>
      <protection/>
    </xf>
    <xf numFmtId="0" fontId="1" fillId="0" borderId="209" xfId="0" applyFont="1" applyFill="1" applyBorder="1" applyAlignment="1">
      <alignment horizontal="left"/>
    </xf>
    <xf numFmtId="0" fontId="1" fillId="0" borderId="47" xfId="0" applyFont="1" applyFill="1" applyBorder="1" applyAlignment="1">
      <alignment horizontal="left"/>
    </xf>
    <xf numFmtId="44" fontId="6" fillId="22" borderId="59" xfId="0" applyNumberFormat="1" applyFont="1" applyFill="1" applyBorder="1" applyAlignment="1" applyProtection="1">
      <alignment horizontal="center" vertical="center" wrapText="1"/>
      <protection locked="0"/>
    </xf>
    <xf numFmtId="44" fontId="6" fillId="22" borderId="64" xfId="0" applyNumberFormat="1" applyFont="1" applyFill="1" applyBorder="1" applyAlignment="1" applyProtection="1">
      <alignment horizontal="center" vertical="center" wrapText="1"/>
      <protection locked="0"/>
    </xf>
    <xf numFmtId="4" fontId="6" fillId="5" borderId="222" xfId="0" applyNumberFormat="1" applyFont="1" applyFill="1" applyBorder="1" applyAlignment="1" applyProtection="1">
      <alignment horizontal="center" vertical="center" wrapText="1"/>
      <protection/>
    </xf>
    <xf numFmtId="4" fontId="6" fillId="5" borderId="170" xfId="0" applyNumberFormat="1" applyFont="1" applyFill="1" applyBorder="1" applyAlignment="1" applyProtection="1">
      <alignment horizontal="center" vertical="center" wrapText="1"/>
      <protection/>
    </xf>
    <xf numFmtId="4" fontId="6" fillId="5" borderId="223" xfId="0" applyNumberFormat="1" applyFont="1" applyFill="1" applyBorder="1" applyAlignment="1" applyProtection="1">
      <alignment horizontal="center" vertical="center" wrapText="1"/>
      <protection/>
    </xf>
    <xf numFmtId="44" fontId="7" fillId="0" borderId="47" xfId="0" applyNumberFormat="1" applyFont="1" applyBorder="1" applyAlignment="1" applyProtection="1">
      <alignment horizontal="center" vertical="center" wrapText="1"/>
      <protection locked="0"/>
    </xf>
    <xf numFmtId="44" fontId="6" fillId="22" borderId="47" xfId="0" applyNumberFormat="1" applyFont="1" applyFill="1" applyBorder="1" applyAlignment="1" applyProtection="1">
      <alignment horizontal="center" vertical="center" wrapText="1"/>
      <protection locked="0"/>
    </xf>
    <xf numFmtId="44" fontId="6" fillId="22" borderId="52" xfId="0" applyNumberFormat="1" applyFont="1" applyFill="1" applyBorder="1" applyAlignment="1" applyProtection="1">
      <alignment horizontal="center" vertical="center" wrapText="1"/>
      <protection locked="0"/>
    </xf>
    <xf numFmtId="4" fontId="6" fillId="22" borderId="47" xfId="0" applyNumberFormat="1" applyFont="1" applyFill="1" applyBorder="1" applyAlignment="1" applyProtection="1">
      <alignment horizontal="center" vertical="center" wrapText="1"/>
      <protection locked="0"/>
    </xf>
    <xf numFmtId="4" fontId="6" fillId="22" borderId="52"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center" wrapText="1"/>
      <protection locked="0"/>
    </xf>
    <xf numFmtId="0" fontId="4" fillId="4" borderId="227" xfId="0" applyFont="1" applyFill="1" applyBorder="1" applyAlignment="1">
      <alignment horizontal="center" vertical="center"/>
    </xf>
    <xf numFmtId="0" fontId="4" fillId="4" borderId="100" xfId="0" applyFont="1" applyFill="1" applyBorder="1" applyAlignment="1">
      <alignment horizontal="center" vertical="center"/>
    </xf>
    <xf numFmtId="2" fontId="3" fillId="22" borderId="50" xfId="0" applyNumberFormat="1" applyFont="1" applyFill="1" applyBorder="1" applyAlignment="1" applyProtection="1">
      <alignment horizontal="center" vertical="center"/>
      <protection/>
    </xf>
    <xf numFmtId="2" fontId="3" fillId="22" borderId="52" xfId="0" applyNumberFormat="1" applyFont="1" applyFill="1" applyBorder="1" applyAlignment="1" applyProtection="1">
      <alignment horizontal="center" vertical="center"/>
      <protection/>
    </xf>
    <xf numFmtId="4" fontId="7" fillId="0" borderId="47" xfId="0" applyNumberFormat="1" applyFont="1" applyBorder="1" applyAlignment="1" applyProtection="1">
      <alignment horizontal="center" vertical="center" wrapText="1"/>
      <protection locked="0"/>
    </xf>
    <xf numFmtId="44" fontId="7" fillId="0" borderId="59" xfId="0" applyNumberFormat="1" applyFont="1" applyBorder="1" applyAlignment="1" applyProtection="1">
      <alignment horizontal="center" vertical="center" wrapText="1"/>
      <protection locked="0"/>
    </xf>
    <xf numFmtId="0" fontId="1" fillId="0" borderId="213" xfId="0" applyFont="1" applyFill="1" applyBorder="1" applyAlignment="1">
      <alignment horizontal="left"/>
    </xf>
    <xf numFmtId="0" fontId="1" fillId="0" borderId="59" xfId="0" applyFont="1" applyFill="1" applyBorder="1" applyAlignment="1">
      <alignment horizontal="left"/>
    </xf>
    <xf numFmtId="0" fontId="1" fillId="0" borderId="13"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240" xfId="0" applyFont="1" applyBorder="1" applyAlignment="1" applyProtection="1">
      <alignment horizontal="center" vertical="center"/>
      <protection hidden="1"/>
    </xf>
    <xf numFmtId="0" fontId="7" fillId="0" borderId="137"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2" fillId="4" borderId="234" xfId="0" applyFont="1" applyFill="1" applyBorder="1" applyAlignment="1">
      <alignment horizontal="center"/>
    </xf>
    <xf numFmtId="0" fontId="2" fillId="4" borderId="148" xfId="0" applyFont="1" applyFill="1" applyBorder="1" applyAlignment="1">
      <alignment horizontal="center"/>
    </xf>
    <xf numFmtId="0" fontId="2" fillId="4" borderId="238" xfId="0" applyFont="1" applyFill="1" applyBorder="1" applyAlignment="1">
      <alignment horizontal="center"/>
    </xf>
    <xf numFmtId="0" fontId="2" fillId="22" borderId="234" xfId="0" applyFont="1" applyFill="1" applyBorder="1" applyAlignment="1">
      <alignment horizontal="center"/>
    </xf>
    <xf numFmtId="0" fontId="1" fillId="22" borderId="148" xfId="0" applyFont="1" applyFill="1" applyBorder="1" applyAlignment="1">
      <alignment horizontal="center"/>
    </xf>
    <xf numFmtId="0" fontId="1" fillId="22" borderId="22" xfId="0" applyFont="1" applyFill="1" applyBorder="1" applyAlignment="1">
      <alignment horizontal="center"/>
    </xf>
    <xf numFmtId="0" fontId="2" fillId="22" borderId="224" xfId="0" applyFont="1" applyFill="1" applyBorder="1" applyAlignment="1">
      <alignment horizontal="left"/>
    </xf>
    <xf numFmtId="0" fontId="2" fillId="22" borderId="225" xfId="0" applyFont="1" applyFill="1" applyBorder="1" applyAlignment="1">
      <alignment horizontal="left"/>
    </xf>
    <xf numFmtId="0" fontId="2" fillId="22" borderId="226" xfId="0" applyFont="1" applyFill="1" applyBorder="1" applyAlignment="1">
      <alignment horizontal="left"/>
    </xf>
    <xf numFmtId="0" fontId="22" fillId="0" borderId="234" xfId="0" applyFont="1" applyFill="1" applyBorder="1" applyAlignment="1" applyProtection="1">
      <alignment horizontal="left" vertical="center" wrapText="1"/>
      <protection locked="0"/>
    </xf>
    <xf numFmtId="0" fontId="22" fillId="0" borderId="148" xfId="0" applyFont="1" applyFill="1" applyBorder="1" applyAlignment="1" applyProtection="1">
      <alignment horizontal="left" vertical="center" wrapText="1"/>
      <protection locked="0"/>
    </xf>
    <xf numFmtId="0" fontId="22" fillId="0" borderId="22" xfId="0" applyFont="1" applyFill="1" applyBorder="1" applyAlignment="1" applyProtection="1">
      <alignment horizontal="left" vertical="center" wrapText="1"/>
      <protection locked="0"/>
    </xf>
    <xf numFmtId="0" fontId="4" fillId="4" borderId="227" xfId="0" applyFont="1" applyFill="1" applyBorder="1" applyAlignment="1">
      <alignment horizontal="center" vertical="center" wrapText="1"/>
    </xf>
    <xf numFmtId="0" fontId="4" fillId="4" borderId="100" xfId="0" applyFont="1" applyFill="1" applyBorder="1" applyAlignment="1">
      <alignment horizontal="center" vertical="center" wrapText="1"/>
    </xf>
    <xf numFmtId="0" fontId="7" fillId="0" borderId="211" xfId="0" applyFont="1" applyBorder="1" applyAlignment="1" applyProtection="1">
      <alignment horizontal="left" vertical="center" wrapText="1"/>
      <protection locked="0"/>
    </xf>
    <xf numFmtId="0" fontId="7" fillId="0" borderId="83" xfId="0" applyFont="1" applyBorder="1" applyAlignment="1" applyProtection="1">
      <alignment horizontal="left" vertical="center" wrapText="1"/>
      <protection locked="0"/>
    </xf>
    <xf numFmtId="10" fontId="7" fillId="0" borderId="60" xfId="0" applyNumberFormat="1" applyFont="1" applyBorder="1" applyAlignment="1" applyProtection="1">
      <alignment horizontal="center" vertical="center" wrapText="1"/>
      <protection locked="0"/>
    </xf>
    <xf numFmtId="10" fontId="7" fillId="0" borderId="62" xfId="0" applyNumberFormat="1" applyFont="1" applyBorder="1" applyAlignment="1" applyProtection="1">
      <alignment horizontal="center" vertical="center" wrapText="1"/>
      <protection locked="0"/>
    </xf>
    <xf numFmtId="0" fontId="2" fillId="4" borderId="242" xfId="0" applyFont="1" applyFill="1" applyBorder="1" applyAlignment="1">
      <alignment horizontal="left"/>
    </xf>
    <xf numFmtId="0" fontId="2" fillId="4" borderId="227" xfId="0" applyFont="1" applyFill="1" applyBorder="1" applyAlignment="1">
      <alignment horizontal="left"/>
    </xf>
    <xf numFmtId="10" fontId="6" fillId="22" borderId="47" xfId="0" applyNumberFormat="1" applyFont="1" applyFill="1" applyBorder="1" applyAlignment="1" applyProtection="1">
      <alignment horizontal="center" vertical="center" wrapText="1"/>
      <protection locked="0"/>
    </xf>
    <xf numFmtId="10" fontId="6" fillId="22" borderId="52" xfId="0" applyNumberFormat="1" applyFont="1" applyFill="1" applyBorder="1" applyAlignment="1" applyProtection="1">
      <alignment horizontal="center" vertical="center" wrapText="1"/>
      <protection locked="0"/>
    </xf>
    <xf numFmtId="10" fontId="7" fillId="0" borderId="59" xfId="0" applyNumberFormat="1" applyFont="1" applyBorder="1" applyAlignment="1" applyProtection="1">
      <alignment horizontal="center" vertical="center" wrapText="1"/>
      <protection locked="0"/>
    </xf>
    <xf numFmtId="10" fontId="6" fillId="22" borderId="59" xfId="0" applyNumberFormat="1" applyFont="1" applyFill="1" applyBorder="1" applyAlignment="1" applyProtection="1">
      <alignment horizontal="center" vertical="center" wrapText="1"/>
      <protection locked="0"/>
    </xf>
    <xf numFmtId="10" fontId="6" fillId="22" borderId="64" xfId="0" applyNumberFormat="1" applyFont="1" applyFill="1" applyBorder="1" applyAlignment="1" applyProtection="1">
      <alignment horizontal="center" vertical="center" wrapText="1"/>
      <protection locked="0"/>
    </xf>
    <xf numFmtId="10" fontId="7" fillId="0" borderId="48" xfId="0" applyNumberFormat="1" applyFont="1" applyBorder="1" applyAlignment="1" applyProtection="1">
      <alignment horizontal="center" vertical="center" wrapText="1"/>
      <protection locked="0"/>
    </xf>
    <xf numFmtId="10" fontId="7" fillId="0" borderId="50" xfId="0" applyNumberFormat="1" applyFont="1" applyBorder="1" applyAlignment="1" applyProtection="1">
      <alignment horizontal="center" vertical="center" wrapText="1"/>
      <protection locked="0"/>
    </xf>
    <xf numFmtId="10" fontId="7" fillId="0" borderId="47" xfId="0" applyNumberFormat="1" applyFont="1" applyBorder="1" applyAlignment="1" applyProtection="1">
      <alignment horizontal="center" vertical="center" wrapText="1"/>
      <protection locked="0"/>
    </xf>
    <xf numFmtId="0" fontId="6" fillId="4" borderId="235" xfId="0" applyFont="1" applyFill="1" applyBorder="1" applyAlignment="1" applyProtection="1">
      <alignment horizontal="left" vertical="center" wrapText="1"/>
      <protection locked="0"/>
    </xf>
    <xf numFmtId="0" fontId="6" fillId="4" borderId="236" xfId="0" applyFont="1" applyFill="1" applyBorder="1" applyAlignment="1" applyProtection="1">
      <alignment horizontal="left" vertical="center" wrapText="1"/>
      <protection locked="0"/>
    </xf>
    <xf numFmtId="4" fontId="6" fillId="4" borderId="200" xfId="0" applyNumberFormat="1" applyFont="1" applyFill="1" applyBorder="1" applyAlignment="1" applyProtection="1">
      <alignment horizontal="center" vertical="center" wrapText="1"/>
      <protection/>
    </xf>
    <xf numFmtId="4" fontId="6" fillId="4" borderId="54" xfId="0" applyNumberFormat="1" applyFont="1" applyFill="1" applyBorder="1" applyAlignment="1" applyProtection="1">
      <alignment horizontal="center" vertical="center" wrapText="1"/>
      <protection/>
    </xf>
    <xf numFmtId="4" fontId="7" fillId="0" borderId="48" xfId="0" applyNumberFormat="1" applyFont="1" applyBorder="1" applyAlignment="1" applyProtection="1">
      <alignment horizontal="center" vertical="center" wrapText="1"/>
      <protection locked="0"/>
    </xf>
    <xf numFmtId="4" fontId="7" fillId="0" borderId="50" xfId="0" applyNumberFormat="1" applyFont="1" applyBorder="1" applyAlignment="1" applyProtection="1">
      <alignment horizontal="center" vertical="center" wrapText="1"/>
      <protection locked="0"/>
    </xf>
    <xf numFmtId="0" fontId="6" fillId="4" borderId="151" xfId="0" applyFont="1" applyFill="1" applyBorder="1" applyAlignment="1" applyProtection="1">
      <alignment horizontal="left" vertical="center" wrapText="1"/>
      <protection locked="0"/>
    </xf>
    <xf numFmtId="0" fontId="6" fillId="4" borderId="94" xfId="0" applyFont="1" applyFill="1" applyBorder="1" applyAlignment="1" applyProtection="1">
      <alignment horizontal="left" vertical="center" wrapText="1"/>
      <protection locked="0"/>
    </xf>
    <xf numFmtId="4" fontId="6" fillId="3" borderId="47" xfId="0" applyNumberFormat="1" applyFont="1" applyFill="1" applyBorder="1" applyAlignment="1" applyProtection="1">
      <alignment horizontal="center" vertical="center" wrapText="1"/>
      <protection/>
    </xf>
    <xf numFmtId="4" fontId="6" fillId="3" borderId="52" xfId="0" applyNumberFormat="1" applyFont="1" applyFill="1" applyBorder="1" applyAlignment="1" applyProtection="1">
      <alignment horizontal="center" vertical="center" wrapText="1"/>
      <protection/>
    </xf>
    <xf numFmtId="0" fontId="7" fillId="0" borderId="209"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2" fillId="22" borderId="32" xfId="0" applyFont="1" applyFill="1" applyBorder="1" applyAlignment="1" applyProtection="1">
      <alignment horizontal="center"/>
      <protection locked="0"/>
    </xf>
    <xf numFmtId="0" fontId="1" fillId="22" borderId="243" xfId="0" applyFont="1" applyFill="1" applyBorder="1" applyAlignment="1" applyProtection="1">
      <alignment horizontal="center"/>
      <protection locked="0"/>
    </xf>
    <xf numFmtId="0" fontId="1" fillId="22" borderId="244" xfId="0" applyFont="1" applyFill="1" applyBorder="1" applyAlignment="1" applyProtection="1">
      <alignment horizontal="center"/>
      <protection locked="0"/>
    </xf>
    <xf numFmtId="0" fontId="1" fillId="22" borderId="245" xfId="0" applyFont="1" applyFill="1" applyBorder="1" applyAlignment="1" applyProtection="1">
      <alignment horizontal="center"/>
      <protection locked="0"/>
    </xf>
    <xf numFmtId="0" fontId="1" fillId="0" borderId="211" xfId="0" applyFont="1" applyBorder="1" applyAlignment="1" applyProtection="1">
      <alignment horizontal="center"/>
      <protection locked="0"/>
    </xf>
    <xf numFmtId="0" fontId="1" fillId="0" borderId="83" xfId="0" applyFont="1" applyBorder="1" applyAlignment="1" applyProtection="1">
      <alignment horizontal="center"/>
      <protection locked="0"/>
    </xf>
    <xf numFmtId="0" fontId="1" fillId="0" borderId="176" xfId="0" applyFont="1" applyBorder="1" applyAlignment="1" applyProtection="1">
      <alignment horizontal="center"/>
      <protection locked="0"/>
    </xf>
    <xf numFmtId="9" fontId="1" fillId="0" borderId="83" xfId="0" applyNumberFormat="1" applyFont="1" applyBorder="1" applyAlignment="1" applyProtection="1">
      <alignment horizontal="center"/>
      <protection locked="0"/>
    </xf>
    <xf numFmtId="0" fontId="1" fillId="0" borderId="246" xfId="0" applyFont="1" applyBorder="1" applyAlignment="1" applyProtection="1">
      <alignment horizontal="center"/>
      <protection locked="0"/>
    </xf>
    <xf numFmtId="0" fontId="1" fillId="0" borderId="137"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154" xfId="0" applyFont="1" applyBorder="1" applyAlignment="1" applyProtection="1">
      <alignment horizontal="center"/>
      <protection locked="0"/>
    </xf>
    <xf numFmtId="9" fontId="1" fillId="0" borderId="34" xfId="0" applyNumberFormat="1" applyFont="1" applyBorder="1" applyAlignment="1" applyProtection="1">
      <alignment horizontal="center"/>
      <protection locked="0"/>
    </xf>
    <xf numFmtId="0" fontId="1" fillId="0" borderId="155" xfId="0" applyFont="1" applyBorder="1" applyAlignment="1" applyProtection="1">
      <alignment horizontal="center"/>
      <protection locked="0"/>
    </xf>
    <xf numFmtId="0" fontId="1" fillId="26" borderId="137" xfId="0" applyFont="1" applyFill="1" applyBorder="1" applyAlignment="1" applyProtection="1">
      <alignment horizontal="center"/>
      <protection locked="0"/>
    </xf>
    <xf numFmtId="0" fontId="1" fillId="26" borderId="34" xfId="0" applyFont="1" applyFill="1" applyBorder="1" applyAlignment="1" applyProtection="1">
      <alignment horizontal="center"/>
      <protection locked="0"/>
    </xf>
    <xf numFmtId="0" fontId="1" fillId="26" borderId="154" xfId="0" applyFont="1" applyFill="1" applyBorder="1" applyAlignment="1" applyProtection="1">
      <alignment horizontal="center"/>
      <protection locked="0"/>
    </xf>
    <xf numFmtId="0" fontId="0" fillId="0" borderId="34" xfId="0" applyBorder="1" applyAlignment="1">
      <alignment horizontal="center"/>
    </xf>
    <xf numFmtId="0" fontId="0" fillId="0" borderId="154" xfId="0" applyBorder="1" applyAlignment="1">
      <alignment horizontal="center"/>
    </xf>
    <xf numFmtId="0" fontId="1" fillId="0" borderId="247" xfId="0" applyFont="1" applyBorder="1" applyAlignment="1" applyProtection="1">
      <alignment horizontal="center"/>
      <protection locked="0"/>
    </xf>
    <xf numFmtId="0" fontId="2" fillId="22" borderId="248" xfId="0" applyFont="1" applyFill="1" applyBorder="1" applyAlignment="1" applyProtection="1">
      <alignment horizontal="center"/>
      <protection locked="0"/>
    </xf>
    <xf numFmtId="0" fontId="2" fillId="22" borderId="185" xfId="0" applyFont="1" applyFill="1" applyBorder="1" applyAlignment="1" applyProtection="1">
      <alignment horizontal="center"/>
      <protection locked="0"/>
    </xf>
    <xf numFmtId="0" fontId="2" fillId="22" borderId="249" xfId="0" applyFont="1" applyFill="1" applyBorder="1" applyAlignment="1" applyProtection="1">
      <alignment horizontal="center"/>
      <protection locked="0"/>
    </xf>
    <xf numFmtId="0" fontId="10" fillId="0" borderId="81" xfId="0" applyFont="1" applyBorder="1" applyAlignment="1" applyProtection="1">
      <alignment horizontal="center" vertical="center" wrapText="1"/>
      <protection locked="0"/>
    </xf>
    <xf numFmtId="0" fontId="10" fillId="0" borderId="75"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3" fillId="0" borderId="234" xfId="0" applyFont="1" applyBorder="1" applyAlignment="1" applyProtection="1">
      <alignment horizontal="center" vertical="center" wrapText="1"/>
      <protection locked="0"/>
    </xf>
    <xf numFmtId="0" fontId="10" fillId="0" borderId="148"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 fillId="26" borderId="141" xfId="0" applyFont="1" applyFill="1" applyBorder="1" applyAlignment="1" applyProtection="1">
      <alignment horizontal="center"/>
      <protection locked="0"/>
    </xf>
    <xf numFmtId="0" fontId="1" fillId="0" borderId="212" xfId="0" applyFont="1" applyBorder="1" applyAlignment="1" applyProtection="1">
      <alignment horizontal="center"/>
      <protection locked="0"/>
    </xf>
    <xf numFmtId="0" fontId="1" fillId="0" borderId="82" xfId="0" applyFont="1" applyBorder="1" applyAlignment="1" applyProtection="1">
      <alignment horizontal="center"/>
      <protection locked="0"/>
    </xf>
    <xf numFmtId="0" fontId="7" fillId="26" borderId="141" xfId="0" applyFont="1" applyFill="1" applyBorder="1" applyAlignment="1" applyProtection="1">
      <alignment horizontal="left" vertical="center" wrapText="1" readingOrder="1"/>
      <protection locked="0"/>
    </xf>
    <xf numFmtId="0" fontId="7" fillId="26" borderId="155" xfId="0" applyFont="1" applyFill="1" applyBorder="1" applyAlignment="1" applyProtection="1">
      <alignment horizontal="left" vertical="center" wrapText="1" readingOrder="1"/>
      <protection locked="0"/>
    </xf>
    <xf numFmtId="0" fontId="1" fillId="0" borderId="141" xfId="0" applyFont="1" applyBorder="1" applyAlignment="1" applyProtection="1">
      <alignment horizontal="center"/>
      <protection locked="0"/>
    </xf>
    <xf numFmtId="9" fontId="1" fillId="0" borderId="141" xfId="0" applyNumberFormat="1" applyFont="1" applyBorder="1" applyAlignment="1" applyProtection="1">
      <alignment horizontal="center"/>
      <protection locked="0"/>
    </xf>
    <xf numFmtId="0" fontId="0" fillId="0" borderId="155" xfId="0" applyBorder="1" applyAlignment="1">
      <alignment horizontal="center"/>
    </xf>
    <xf numFmtId="0" fontId="6" fillId="24" borderId="250" xfId="0" applyFont="1" applyFill="1" applyBorder="1" applyAlignment="1" applyProtection="1">
      <alignment horizontal="left" vertical="center" wrapText="1"/>
      <protection locked="0"/>
    </xf>
    <xf numFmtId="0" fontId="6" fillId="24" borderId="73" xfId="0" applyFont="1" applyFill="1" applyBorder="1" applyAlignment="1" applyProtection="1">
      <alignment horizontal="left" vertical="center" wrapText="1"/>
      <protection locked="0"/>
    </xf>
    <xf numFmtId="0" fontId="6" fillId="24" borderId="74" xfId="0" applyFont="1" applyFill="1" applyBorder="1" applyAlignment="1" applyProtection="1">
      <alignment horizontal="left" vertical="center" wrapText="1"/>
      <protection locked="0"/>
    </xf>
    <xf numFmtId="0" fontId="6" fillId="24" borderId="34" xfId="0" applyFont="1" applyFill="1" applyBorder="1" applyAlignment="1" applyProtection="1">
      <alignment horizontal="center" vertical="center" wrapText="1"/>
      <protection locked="0"/>
    </xf>
    <xf numFmtId="0" fontId="6" fillId="24" borderId="48" xfId="0" applyFont="1" applyFill="1" applyBorder="1" applyAlignment="1" applyProtection="1">
      <alignment horizontal="left" vertical="center" wrapText="1"/>
      <protection locked="0"/>
    </xf>
    <xf numFmtId="0" fontId="6" fillId="24" borderId="34" xfId="0" applyFont="1" applyFill="1" applyBorder="1" applyAlignment="1" applyProtection="1">
      <alignment horizontal="left" vertical="center" wrapText="1"/>
      <protection locked="0"/>
    </xf>
    <xf numFmtId="0" fontId="2" fillId="4" borderId="251" xfId="0" applyFont="1" applyFill="1" applyBorder="1" applyAlignment="1" applyProtection="1">
      <alignment horizontal="center" vertical="center"/>
      <protection locked="0"/>
    </xf>
    <xf numFmtId="0" fontId="2" fillId="4" borderId="122" xfId="0" applyFont="1" applyFill="1" applyBorder="1" applyAlignment="1" applyProtection="1">
      <alignment horizontal="center" vertical="center"/>
      <protection locked="0"/>
    </xf>
    <xf numFmtId="0" fontId="2" fillId="4" borderId="71" xfId="0" applyFont="1" applyFill="1" applyBorder="1" applyAlignment="1" applyProtection="1">
      <alignment horizontal="center" vertical="center"/>
      <protection locked="0"/>
    </xf>
    <xf numFmtId="0" fontId="6" fillId="24" borderId="151" xfId="0" applyFont="1" applyFill="1" applyBorder="1" applyAlignment="1" applyProtection="1">
      <alignment horizontal="left" vertical="center" wrapText="1"/>
      <protection locked="0"/>
    </xf>
    <xf numFmtId="0" fontId="6" fillId="24" borderId="94" xfId="0" applyFont="1" applyFill="1" applyBorder="1" applyAlignment="1" applyProtection="1">
      <alignment horizontal="left" vertical="center" wrapText="1"/>
      <protection locked="0"/>
    </xf>
    <xf numFmtId="0" fontId="6" fillId="24" borderId="95" xfId="0" applyFont="1" applyFill="1" applyBorder="1" applyAlignment="1" applyProtection="1">
      <alignment horizontal="left" vertical="center" wrapText="1"/>
      <protection locked="0"/>
    </xf>
    <xf numFmtId="0" fontId="6" fillId="29" borderId="252" xfId="0" applyFont="1" applyFill="1" applyBorder="1" applyAlignment="1" applyProtection="1">
      <alignment horizontal="left" vertical="center" wrapText="1"/>
      <protection locked="0"/>
    </xf>
    <xf numFmtId="0" fontId="6" fillId="29" borderId="132" xfId="0" applyFont="1" applyFill="1" applyBorder="1" applyAlignment="1" applyProtection="1">
      <alignment horizontal="left" vertical="center" wrapText="1"/>
      <protection locked="0"/>
    </xf>
    <xf numFmtId="0" fontId="6" fillId="29" borderId="253" xfId="0" applyFont="1" applyFill="1" applyBorder="1" applyAlignment="1" applyProtection="1">
      <alignment horizontal="left" vertical="center" wrapText="1"/>
      <protection locked="0"/>
    </xf>
    <xf numFmtId="0" fontId="6" fillId="29" borderId="254" xfId="0" applyFont="1" applyFill="1" applyBorder="1" applyAlignment="1" applyProtection="1">
      <alignment horizontal="left" vertical="center" wrapText="1"/>
      <protection locked="0"/>
    </xf>
    <xf numFmtId="0" fontId="6" fillId="7" borderId="219" xfId="0" applyFont="1" applyFill="1" applyBorder="1" applyAlignment="1" applyProtection="1">
      <alignment horizontal="center" vertical="center" wrapText="1"/>
      <protection locked="0"/>
    </xf>
    <xf numFmtId="0" fontId="6" fillId="7" borderId="214" xfId="0" applyFont="1" applyFill="1" applyBorder="1" applyAlignment="1" applyProtection="1">
      <alignment horizontal="center" vertical="center" wrapText="1"/>
      <protection locked="0"/>
    </xf>
    <xf numFmtId="0" fontId="6" fillId="7" borderId="40" xfId="0" applyFont="1" applyFill="1" applyBorder="1" applyAlignment="1" applyProtection="1">
      <alignment horizontal="center" vertical="center" wrapText="1"/>
      <protection locked="0"/>
    </xf>
    <xf numFmtId="0" fontId="7" fillId="0" borderId="213" xfId="0" applyFont="1" applyBorder="1" applyAlignment="1" applyProtection="1">
      <alignment horizontal="left" vertical="center" wrapText="1"/>
      <protection locked="0"/>
    </xf>
    <xf numFmtId="0" fontId="7" fillId="0" borderId="59" xfId="0" applyFont="1" applyBorder="1" applyAlignment="1" applyProtection="1">
      <alignment horizontal="left" vertical="center" wrapText="1"/>
      <protection locked="0"/>
    </xf>
    <xf numFmtId="0" fontId="1" fillId="0" borderId="138" xfId="0" applyFont="1" applyBorder="1" applyAlignment="1" applyProtection="1">
      <alignment horizontal="left"/>
      <protection locked="0"/>
    </xf>
    <xf numFmtId="0" fontId="1" fillId="0" borderId="55" xfId="0" applyFont="1" applyBorder="1" applyAlignment="1" applyProtection="1">
      <alignment horizontal="left"/>
      <protection locked="0"/>
    </xf>
    <xf numFmtId="0" fontId="1" fillId="26" borderId="155" xfId="0" applyFont="1" applyFill="1" applyBorder="1" applyAlignment="1" applyProtection="1">
      <alignment horizontal="center"/>
      <protection locked="0"/>
    </xf>
    <xf numFmtId="0" fontId="6" fillId="29" borderId="255" xfId="0" applyFont="1" applyFill="1" applyBorder="1" applyAlignment="1" applyProtection="1">
      <alignment horizontal="left" vertical="center" wrapText="1"/>
      <protection locked="0"/>
    </xf>
    <xf numFmtId="0" fontId="6" fillId="29" borderId="34" xfId="0" applyFont="1" applyFill="1" applyBorder="1" applyAlignment="1" applyProtection="1">
      <alignment horizontal="left" vertical="center" wrapText="1"/>
      <protection locked="0"/>
    </xf>
    <xf numFmtId="0" fontId="6" fillId="24" borderId="256" xfId="0" applyFont="1" applyFill="1" applyBorder="1" applyAlignment="1" applyProtection="1">
      <alignment horizontal="left" vertical="center" wrapText="1"/>
      <protection locked="0"/>
    </xf>
    <xf numFmtId="0" fontId="6" fillId="24" borderId="257" xfId="0" applyFont="1" applyFill="1" applyBorder="1" applyAlignment="1" applyProtection="1">
      <alignment horizontal="left" vertical="center" wrapText="1"/>
      <protection locked="0"/>
    </xf>
    <xf numFmtId="0" fontId="6" fillId="24" borderId="258" xfId="0" applyFont="1" applyFill="1" applyBorder="1" applyAlignment="1" applyProtection="1">
      <alignment horizontal="left" vertical="center" wrapText="1"/>
      <protection locked="0"/>
    </xf>
    <xf numFmtId="0" fontId="6" fillId="24" borderId="135" xfId="0" applyFont="1" applyFill="1" applyBorder="1" applyAlignment="1" applyProtection="1">
      <alignment horizontal="center" vertical="center" wrapText="1"/>
      <protection locked="0"/>
    </xf>
    <xf numFmtId="0" fontId="6" fillId="24" borderId="136" xfId="0" applyFont="1" applyFill="1" applyBorder="1" applyAlignment="1" applyProtection="1">
      <alignment horizontal="center" vertical="center" wrapText="1"/>
      <protection locked="0"/>
    </xf>
    <xf numFmtId="0" fontId="10" fillId="0" borderId="206" xfId="0" applyFont="1" applyBorder="1" applyAlignment="1" applyProtection="1">
      <alignment horizontal="center" vertical="center" wrapText="1"/>
      <protection locked="0"/>
    </xf>
    <xf numFmtId="0" fontId="10" fillId="0" borderId="207" xfId="0" applyFont="1" applyBorder="1" applyAlignment="1" applyProtection="1">
      <alignment horizontal="center" vertical="center" wrapText="1"/>
      <protection locked="0"/>
    </xf>
    <xf numFmtId="0" fontId="10" fillId="0" borderId="208"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2" fillId="22" borderId="35" xfId="0" applyFont="1" applyFill="1" applyBorder="1" applyAlignment="1" applyProtection="1">
      <alignment horizontal="center"/>
      <protection locked="0"/>
    </xf>
    <xf numFmtId="0" fontId="2" fillId="22" borderId="0" xfId="0" applyFont="1" applyFill="1" applyBorder="1" applyAlignment="1" applyProtection="1">
      <alignment horizontal="center"/>
      <protection locked="0"/>
    </xf>
    <xf numFmtId="0" fontId="2" fillId="22" borderId="29" xfId="0" applyFont="1" applyFill="1" applyBorder="1" applyAlignment="1" applyProtection="1">
      <alignment horizontal="center"/>
      <protection locked="0"/>
    </xf>
    <xf numFmtId="0" fontId="6" fillId="24" borderId="211" xfId="0" applyFont="1" applyFill="1" applyBorder="1" applyAlignment="1" applyProtection="1">
      <alignment horizontal="left" vertical="center" wrapText="1"/>
      <protection locked="0"/>
    </xf>
    <xf numFmtId="0" fontId="6" fillId="24" borderId="83" xfId="0" applyFont="1" applyFill="1" applyBorder="1" applyAlignment="1" applyProtection="1">
      <alignment horizontal="left" vertical="center" wrapText="1"/>
      <protection locked="0"/>
    </xf>
    <xf numFmtId="0" fontId="6" fillId="24" borderId="259" xfId="0" applyFont="1" applyFill="1" applyBorder="1" applyAlignment="1" applyProtection="1">
      <alignment horizontal="left" vertical="center" wrapText="1"/>
      <protection locked="0"/>
    </xf>
    <xf numFmtId="0" fontId="6" fillId="24" borderId="137" xfId="0" applyFont="1" applyFill="1" applyBorder="1" applyAlignment="1" applyProtection="1">
      <alignment horizontal="left" vertical="center" wrapText="1"/>
      <protection locked="0"/>
    </xf>
    <xf numFmtId="0" fontId="6" fillId="24" borderId="97" xfId="0" applyFont="1" applyFill="1" applyBorder="1" applyAlignment="1" applyProtection="1">
      <alignment horizontal="left" vertical="center" wrapText="1"/>
      <protection locked="0"/>
    </xf>
    <xf numFmtId="0" fontId="6" fillId="24" borderId="260" xfId="0" applyFont="1" applyFill="1" applyBorder="1" applyAlignment="1" applyProtection="1">
      <alignment horizontal="left" vertical="center" wrapText="1"/>
      <protection locked="0"/>
    </xf>
    <xf numFmtId="0" fontId="6" fillId="24" borderId="132" xfId="0" applyFont="1" applyFill="1" applyBorder="1" applyAlignment="1" applyProtection="1">
      <alignment horizontal="left" vertical="center" wrapText="1"/>
      <protection locked="0"/>
    </xf>
    <xf numFmtId="0" fontId="6" fillId="24" borderId="120" xfId="0" applyFont="1" applyFill="1" applyBorder="1" applyAlignment="1" applyProtection="1">
      <alignment horizontal="left" vertical="center" wrapText="1"/>
      <protection locked="0"/>
    </xf>
    <xf numFmtId="0" fontId="6" fillId="24" borderId="261" xfId="0" applyFont="1" applyFill="1" applyBorder="1" applyAlignment="1" applyProtection="1">
      <alignment horizontal="left" vertical="center" wrapText="1"/>
      <protection locked="0"/>
    </xf>
    <xf numFmtId="0" fontId="4" fillId="22" borderId="244" xfId="0" applyFont="1" applyFill="1" applyBorder="1" applyAlignment="1" applyProtection="1">
      <alignment horizontal="center" vertical="center" wrapText="1"/>
      <protection locked="0"/>
    </xf>
    <xf numFmtId="0" fontId="4" fillId="22" borderId="10" xfId="0" applyFont="1" applyFill="1" applyBorder="1" applyAlignment="1" applyProtection="1">
      <alignment horizontal="center" vertical="center" wrapText="1"/>
      <protection locked="0"/>
    </xf>
    <xf numFmtId="0" fontId="6" fillId="29" borderId="48" xfId="0" applyFont="1" applyFill="1" applyBorder="1" applyAlignment="1" applyProtection="1">
      <alignment horizontal="left" vertical="center" wrapText="1"/>
      <protection locked="0"/>
    </xf>
    <xf numFmtId="0" fontId="2" fillId="22" borderId="206" xfId="0" applyFont="1" applyFill="1" applyBorder="1" applyAlignment="1" applyProtection="1">
      <alignment horizontal="center" vertical="center"/>
      <protection locked="0"/>
    </xf>
    <xf numFmtId="0" fontId="2" fillId="22" borderId="207" xfId="0" applyFont="1" applyFill="1" applyBorder="1" applyAlignment="1" applyProtection="1">
      <alignment horizontal="center" vertical="center"/>
      <protection locked="0"/>
    </xf>
    <xf numFmtId="0" fontId="2" fillId="22" borderId="262" xfId="0" applyFont="1" applyFill="1" applyBorder="1" applyAlignment="1" applyProtection="1">
      <alignment horizontal="center" vertical="center"/>
      <protection locked="0"/>
    </xf>
    <xf numFmtId="0" fontId="2" fillId="22" borderId="35" xfId="0" applyFont="1" applyFill="1" applyBorder="1" applyAlignment="1" applyProtection="1">
      <alignment horizontal="center" vertical="center"/>
      <protection locked="0"/>
    </xf>
    <xf numFmtId="0" fontId="2" fillId="22" borderId="0" xfId="0" applyFont="1" applyFill="1" applyBorder="1" applyAlignment="1" applyProtection="1">
      <alignment horizontal="center" vertical="center"/>
      <protection locked="0"/>
    </xf>
    <xf numFmtId="0" fontId="2" fillId="22" borderId="143" xfId="0" applyFont="1" applyFill="1" applyBorder="1" applyAlignment="1" applyProtection="1">
      <alignment horizontal="center" vertical="center"/>
      <protection locked="0"/>
    </xf>
    <xf numFmtId="0" fontId="6" fillId="24" borderId="263" xfId="0" applyFont="1" applyFill="1" applyBorder="1" applyAlignment="1" applyProtection="1">
      <alignment horizontal="left" vertical="center" wrapText="1"/>
      <protection locked="0"/>
    </xf>
    <xf numFmtId="0" fontId="6" fillId="24" borderId="264" xfId="0" applyFont="1" applyFill="1" applyBorder="1" applyAlignment="1" applyProtection="1">
      <alignment horizontal="left" vertical="center" wrapText="1"/>
      <protection locked="0"/>
    </xf>
    <xf numFmtId="0" fontId="1" fillId="0" borderId="224" xfId="0" applyFont="1" applyBorder="1" applyAlignment="1" applyProtection="1">
      <alignment horizontal="center"/>
      <protection locked="0"/>
    </xf>
    <xf numFmtId="0" fontId="1" fillId="0" borderId="225" xfId="0" applyFont="1" applyBorder="1" applyAlignment="1" applyProtection="1">
      <alignment horizontal="center"/>
      <protection locked="0"/>
    </xf>
    <xf numFmtId="0" fontId="4" fillId="7" borderId="214" xfId="0" applyFont="1" applyFill="1" applyBorder="1" applyAlignment="1" applyProtection="1">
      <alignment horizontal="center"/>
      <protection locked="0"/>
    </xf>
    <xf numFmtId="0" fontId="4" fillId="7" borderId="40" xfId="0" applyFont="1" applyFill="1" applyBorder="1" applyAlignment="1" applyProtection="1">
      <alignment horizontal="center"/>
      <protection locked="0"/>
    </xf>
    <xf numFmtId="0" fontId="1" fillId="0" borderId="265" xfId="0" applyFont="1" applyFill="1" applyBorder="1" applyAlignment="1" applyProtection="1">
      <alignment horizontal="center"/>
      <protection locked="0"/>
    </xf>
    <xf numFmtId="0" fontId="1" fillId="0" borderId="36" xfId="0" applyFont="1" applyFill="1" applyBorder="1" applyAlignment="1" applyProtection="1">
      <alignment horizontal="center"/>
      <protection locked="0"/>
    </xf>
    <xf numFmtId="0" fontId="2" fillId="0" borderId="248" xfId="0" applyFont="1" applyBorder="1" applyAlignment="1" applyProtection="1">
      <alignment horizontal="center" wrapText="1"/>
      <protection locked="0"/>
    </xf>
    <xf numFmtId="0" fontId="2" fillId="0" borderId="185"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266" xfId="0" applyFont="1" applyBorder="1" applyAlignment="1" applyProtection="1">
      <alignment horizontal="center" wrapText="1"/>
      <protection locked="0"/>
    </xf>
    <xf numFmtId="0" fontId="2" fillId="22" borderId="267" xfId="0" applyFont="1" applyFill="1" applyBorder="1" applyAlignment="1" applyProtection="1">
      <alignment horizontal="center"/>
      <protection locked="0"/>
    </xf>
    <xf numFmtId="0" fontId="2" fillId="22" borderId="11" xfId="0" applyFont="1" applyFill="1" applyBorder="1" applyAlignment="1" applyProtection="1">
      <alignment horizontal="center"/>
      <protection locked="0"/>
    </xf>
    <xf numFmtId="0" fontId="2" fillId="22" borderId="266" xfId="0" applyFont="1" applyFill="1" applyBorder="1" applyAlignment="1" applyProtection="1">
      <alignment horizontal="center"/>
      <protection locked="0"/>
    </xf>
    <xf numFmtId="0" fontId="3" fillId="0" borderId="148"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41" xfId="0" applyFont="1" applyBorder="1" applyAlignment="1" applyProtection="1">
      <alignment horizontal="center" vertical="center" wrapText="1"/>
      <protection locked="0"/>
    </xf>
    <xf numFmtId="0" fontId="3" fillId="0" borderId="20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1" fillId="0" borderId="185" xfId="0" applyFont="1" applyBorder="1" applyAlignment="1" applyProtection="1">
      <alignment horizontal="center"/>
      <protection locked="0"/>
    </xf>
    <xf numFmtId="0" fontId="18" fillId="0" borderId="2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241" xfId="0" applyFont="1" applyBorder="1" applyAlignment="1" applyProtection="1">
      <alignment horizontal="center" vertical="center" wrapText="1"/>
      <protection locked="0"/>
    </xf>
    <xf numFmtId="0" fontId="10" fillId="0" borderId="201"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20" fillId="4" borderId="244" xfId="0" applyFont="1" applyFill="1" applyBorder="1" applyAlignment="1" applyProtection="1">
      <alignment horizontal="center" vertical="center" wrapText="1"/>
      <protection locked="0"/>
    </xf>
    <xf numFmtId="0" fontId="20" fillId="4" borderId="10" xfId="0" applyFont="1" applyFill="1" applyBorder="1" applyAlignment="1" applyProtection="1">
      <alignment horizontal="center" vertical="center" wrapText="1"/>
      <protection locked="0"/>
    </xf>
    <xf numFmtId="0" fontId="7" fillId="0" borderId="210" xfId="0" applyFont="1" applyFill="1" applyBorder="1" applyAlignment="1" applyProtection="1">
      <alignment horizontal="left" vertical="center" wrapText="1"/>
      <protection locked="0"/>
    </xf>
    <xf numFmtId="0" fontId="7" fillId="0" borderId="41" xfId="0" applyFont="1" applyFill="1" applyBorder="1" applyAlignment="1" applyProtection="1">
      <alignment horizontal="left" vertical="center" wrapText="1"/>
      <protection locked="0"/>
    </xf>
    <xf numFmtId="9" fontId="7" fillId="7" borderId="214" xfId="0" applyNumberFormat="1" applyFont="1" applyFill="1" applyBorder="1" applyAlignment="1" applyProtection="1">
      <alignment horizontal="center" vertical="center" wrapText="1"/>
      <protection locked="0"/>
    </xf>
    <xf numFmtId="9" fontId="7" fillId="7" borderId="40" xfId="0" applyNumberFormat="1" applyFont="1" applyFill="1" applyBorder="1" applyAlignment="1" applyProtection="1">
      <alignment horizontal="center" vertical="center" wrapText="1"/>
      <protection locked="0"/>
    </xf>
    <xf numFmtId="0" fontId="7" fillId="0" borderId="138"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4" fillId="21" borderId="245" xfId="0" applyFont="1" applyFill="1" applyBorder="1" applyAlignment="1" applyProtection="1">
      <alignment horizontal="center" vertical="center"/>
      <protection locked="0"/>
    </xf>
    <xf numFmtId="0" fontId="4" fillId="21" borderId="268" xfId="0" applyFont="1" applyFill="1" applyBorder="1" applyAlignment="1" applyProtection="1">
      <alignment horizontal="center" vertical="center"/>
      <protection locked="0"/>
    </xf>
    <xf numFmtId="0" fontId="58" fillId="0" borderId="185" xfId="0" applyFont="1" applyBorder="1" applyAlignment="1" applyProtection="1">
      <alignment horizontal="center"/>
      <protection locked="0"/>
    </xf>
    <xf numFmtId="0" fontId="6" fillId="0" borderId="210"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7" fillId="0" borderId="36" xfId="0" applyFont="1" applyBorder="1" applyAlignment="1" applyProtection="1">
      <alignment horizontal="center" vertical="center" wrapText="1"/>
      <protection locked="0"/>
    </xf>
    <xf numFmtId="0" fontId="7" fillId="0" borderId="87" xfId="0" applyFont="1" applyBorder="1" applyAlignment="1" applyProtection="1">
      <alignment horizontal="center" vertical="center" wrapText="1"/>
      <protection locked="0"/>
    </xf>
    <xf numFmtId="0" fontId="1" fillId="0" borderId="209"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6" fillId="0" borderId="209"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2" fillId="22" borderId="206" xfId="0" applyFont="1" applyFill="1" applyBorder="1" applyAlignment="1" applyProtection="1">
      <alignment horizontal="center"/>
      <protection locked="0"/>
    </xf>
    <xf numFmtId="0" fontId="2" fillId="22" borderId="207" xfId="0" applyFont="1" applyFill="1" applyBorder="1" applyAlignment="1" applyProtection="1">
      <alignment horizontal="center"/>
      <protection locked="0"/>
    </xf>
    <xf numFmtId="0" fontId="2" fillId="22" borderId="208" xfId="0" applyFont="1" applyFill="1" applyBorder="1" applyAlignment="1" applyProtection="1">
      <alignment horizontal="center"/>
      <protection locked="0"/>
    </xf>
    <xf numFmtId="0" fontId="7" fillId="0" borderId="265" xfId="0" applyFont="1" applyBorder="1" applyAlignment="1" applyProtection="1">
      <alignment horizontal="center" vertical="center" wrapText="1"/>
      <protection locked="0"/>
    </xf>
    <xf numFmtId="0" fontId="4" fillId="0" borderId="244"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 fillId="0" borderId="151" xfId="0" applyFont="1" applyBorder="1" applyAlignment="1" applyProtection="1">
      <alignment horizontal="center"/>
      <protection locked="0"/>
    </xf>
    <xf numFmtId="0" fontId="1" fillId="0" borderId="94" xfId="0" applyFont="1" applyBorder="1" applyAlignment="1" applyProtection="1">
      <alignment horizontal="center"/>
      <protection locked="0"/>
    </xf>
    <xf numFmtId="0" fontId="4" fillId="0" borderId="244"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7" fillId="0" borderId="210"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17" fillId="0" borderId="0" xfId="0" applyFont="1" applyAlignment="1" applyProtection="1">
      <alignment horizontal="center"/>
      <protection locked="0"/>
    </xf>
    <xf numFmtId="0" fontId="6" fillId="0" borderId="41" xfId="0" applyFont="1" applyBorder="1" applyAlignment="1" applyProtection="1">
      <alignment horizontal="left" vertical="center" wrapText="1"/>
      <protection locked="0"/>
    </xf>
    <xf numFmtId="0" fontId="7" fillId="0" borderId="200" xfId="0" applyFont="1" applyBorder="1" applyAlignment="1" applyProtection="1">
      <alignment horizontal="left" vertical="center" wrapText="1"/>
      <protection locked="0"/>
    </xf>
    <xf numFmtId="0" fontId="2" fillId="22" borderId="269" xfId="0" applyFont="1" applyFill="1" applyBorder="1" applyAlignment="1" applyProtection="1">
      <alignment horizontal="center"/>
      <protection locked="0"/>
    </xf>
    <xf numFmtId="0" fontId="2" fillId="22" borderId="244" xfId="0" applyFont="1" applyFill="1" applyBorder="1" applyAlignment="1" applyProtection="1">
      <alignment horizontal="center"/>
      <protection locked="0"/>
    </xf>
    <xf numFmtId="0" fontId="2" fillId="22" borderId="245" xfId="0" applyFont="1" applyFill="1" applyBorder="1" applyAlignment="1" applyProtection="1">
      <alignment horizontal="center"/>
      <protection locked="0"/>
    </xf>
    <xf numFmtId="0" fontId="6" fillId="24" borderId="255" xfId="0" applyFont="1" applyFill="1" applyBorder="1" applyAlignment="1" applyProtection="1">
      <alignment horizontal="left" vertical="center" wrapText="1"/>
      <protection locked="0"/>
    </xf>
    <xf numFmtId="0" fontId="40" fillId="0" borderId="209" xfId="0" applyFont="1" applyBorder="1" applyAlignment="1" applyProtection="1">
      <alignment horizontal="left" vertical="center" wrapText="1"/>
      <protection locked="0"/>
    </xf>
    <xf numFmtId="0" fontId="40" fillId="0" borderId="47" xfId="0" applyFont="1" applyBorder="1" applyAlignment="1" applyProtection="1">
      <alignment horizontal="left" vertical="center" wrapText="1"/>
      <protection locked="0"/>
    </xf>
    <xf numFmtId="0" fontId="48" fillId="0" borderId="209" xfId="0" applyFont="1" applyBorder="1" applyAlignment="1" applyProtection="1">
      <alignment horizontal="left" vertical="center" wrapText="1"/>
      <protection locked="0"/>
    </xf>
    <xf numFmtId="0" fontId="48" fillId="0" borderId="47" xfId="0" applyFont="1" applyBorder="1" applyAlignment="1" applyProtection="1">
      <alignment horizontal="left" vertical="center" wrapText="1"/>
      <protection locked="0"/>
    </xf>
    <xf numFmtId="0" fontId="6" fillId="24" borderId="270" xfId="0" applyFont="1" applyFill="1" applyBorder="1" applyAlignment="1" applyProtection="1">
      <alignment horizontal="center" vertical="center" wrapText="1"/>
      <protection locked="0"/>
    </xf>
    <xf numFmtId="0" fontId="6" fillId="24" borderId="155" xfId="0" applyFont="1" applyFill="1" applyBorder="1" applyAlignment="1" applyProtection="1">
      <alignment horizontal="left" vertical="center" wrapText="1"/>
      <protection locked="0"/>
    </xf>
    <xf numFmtId="0" fontId="47" fillId="24" borderId="151" xfId="0" applyFont="1" applyFill="1" applyBorder="1" applyAlignment="1" applyProtection="1">
      <alignment horizontal="left" vertical="center" wrapText="1"/>
      <protection locked="0"/>
    </xf>
    <xf numFmtId="0" fontId="47" fillId="24" borderId="94" xfId="0" applyFont="1" applyFill="1" applyBorder="1" applyAlignment="1" applyProtection="1">
      <alignment horizontal="left" vertical="center" wrapText="1"/>
      <protection locked="0"/>
    </xf>
    <xf numFmtId="0" fontId="47" fillId="24" borderId="95" xfId="0" applyFont="1" applyFill="1" applyBorder="1" applyAlignment="1" applyProtection="1">
      <alignment horizontal="left" vertical="center" wrapText="1"/>
      <protection locked="0"/>
    </xf>
    <xf numFmtId="0" fontId="6" fillId="24" borderId="42" xfId="0" applyFont="1" applyFill="1" applyBorder="1" applyAlignment="1" applyProtection="1">
      <alignment horizontal="left" vertical="center" wrapText="1"/>
      <protection locked="0"/>
    </xf>
    <xf numFmtId="0" fontId="6" fillId="24" borderId="82" xfId="0" applyFont="1" applyFill="1" applyBorder="1" applyAlignment="1" applyProtection="1">
      <alignment horizontal="left" vertical="center" wrapText="1"/>
      <protection locked="0"/>
    </xf>
    <xf numFmtId="0" fontId="47" fillId="24" borderId="256" xfId="0" applyFont="1" applyFill="1" applyBorder="1" applyAlignment="1" applyProtection="1">
      <alignment horizontal="left" vertical="center" wrapText="1"/>
      <protection locked="0"/>
    </xf>
    <xf numFmtId="0" fontId="47" fillId="24" borderId="257" xfId="0" applyFont="1" applyFill="1" applyBorder="1" applyAlignment="1" applyProtection="1">
      <alignment horizontal="left" vertical="center" wrapText="1"/>
      <protection locked="0"/>
    </xf>
    <xf numFmtId="0" fontId="47" fillId="24" borderId="264" xfId="0" applyFont="1" applyFill="1" applyBorder="1" applyAlignment="1" applyProtection="1">
      <alignment horizontal="left" vertical="center" wrapText="1"/>
      <protection locked="0"/>
    </xf>
    <xf numFmtId="0" fontId="6" fillId="24" borderId="252" xfId="0" applyFont="1" applyFill="1" applyBorder="1" applyAlignment="1" applyProtection="1">
      <alignment horizontal="left" vertical="center" wrapText="1"/>
      <protection locked="0"/>
    </xf>
    <xf numFmtId="0" fontId="6" fillId="24" borderId="253" xfId="0" applyFont="1" applyFill="1" applyBorder="1" applyAlignment="1" applyProtection="1">
      <alignment horizontal="left" vertical="center" wrapText="1"/>
      <protection locked="0"/>
    </xf>
    <xf numFmtId="0" fontId="6" fillId="24" borderId="254" xfId="0" applyFont="1" applyFill="1" applyBorder="1" applyAlignment="1" applyProtection="1">
      <alignment horizontal="left" vertical="center" wrapText="1"/>
      <protection locked="0"/>
    </xf>
    <xf numFmtId="0" fontId="47" fillId="24" borderId="255" xfId="0" applyFont="1" applyFill="1" applyBorder="1" applyAlignment="1" applyProtection="1">
      <alignment horizontal="left" vertical="center" wrapText="1"/>
      <protection locked="0"/>
    </xf>
    <xf numFmtId="0" fontId="47" fillId="24" borderId="34" xfId="0" applyFont="1" applyFill="1" applyBorder="1" applyAlignment="1" applyProtection="1">
      <alignment horizontal="left" vertical="center" wrapText="1"/>
      <protection locked="0"/>
    </xf>
    <xf numFmtId="0" fontId="47" fillId="24" borderId="155" xfId="0" applyFont="1" applyFill="1" applyBorder="1" applyAlignment="1" applyProtection="1">
      <alignment horizontal="left" vertical="center" wrapText="1"/>
      <protection locked="0"/>
    </xf>
    <xf numFmtId="0" fontId="6" fillId="24" borderId="271" xfId="0" applyFont="1" applyFill="1" applyBorder="1" applyAlignment="1" applyProtection="1">
      <alignment horizontal="left" wrapText="1"/>
      <protection locked="0"/>
    </xf>
    <xf numFmtId="0" fontId="6" fillId="24" borderId="73" xfId="0" applyFont="1" applyFill="1" applyBorder="1" applyAlignment="1" applyProtection="1">
      <alignment horizontal="left" wrapText="1"/>
      <protection locked="0"/>
    </xf>
    <xf numFmtId="0" fontId="6" fillId="24" borderId="272" xfId="0" applyFont="1" applyFill="1" applyBorder="1" applyAlignment="1" applyProtection="1">
      <alignment horizontal="left" vertical="center" wrapText="1"/>
      <protection locked="0"/>
    </xf>
    <xf numFmtId="0" fontId="6" fillId="24" borderId="152" xfId="0" applyFont="1" applyFill="1" applyBorder="1" applyAlignment="1" applyProtection="1">
      <alignment horizontal="left" vertical="center" wrapText="1"/>
      <protection locked="0"/>
    </xf>
    <xf numFmtId="0" fontId="6" fillId="24" borderId="273" xfId="0" applyFont="1" applyFill="1" applyBorder="1" applyAlignment="1" applyProtection="1">
      <alignment horizontal="left" vertical="center" wrapText="1"/>
      <protection locked="0"/>
    </xf>
    <xf numFmtId="0" fontId="6" fillId="29" borderId="272" xfId="0" applyFont="1" applyFill="1" applyBorder="1" applyAlignment="1" applyProtection="1">
      <alignment horizontal="left" vertical="center" wrapText="1"/>
      <protection locked="0"/>
    </xf>
    <xf numFmtId="0" fontId="6" fillId="29" borderId="94" xfId="0" applyFont="1" applyFill="1" applyBorder="1" applyAlignment="1" applyProtection="1">
      <alignment horizontal="left" vertical="center" wrapText="1"/>
      <protection locked="0"/>
    </xf>
    <xf numFmtId="0" fontId="6" fillId="29" borderId="152" xfId="0" applyFont="1" applyFill="1" applyBorder="1" applyAlignment="1" applyProtection="1">
      <alignment horizontal="left" vertical="center" wrapText="1"/>
      <protection locked="0"/>
    </xf>
    <xf numFmtId="0" fontId="1" fillId="0" borderId="137" xfId="0" applyFont="1" applyBorder="1" applyAlignment="1">
      <alignment horizontal="center"/>
    </xf>
    <xf numFmtId="0" fontId="1" fillId="0" borderId="34" xfId="0" applyFont="1" applyBorder="1" applyAlignment="1">
      <alignment horizontal="center"/>
    </xf>
    <xf numFmtId="0" fontId="1" fillId="0" borderId="154" xfId="0" applyFont="1" applyBorder="1" applyAlignment="1">
      <alignment horizontal="center"/>
    </xf>
    <xf numFmtId="0" fontId="1" fillId="0" borderId="141" xfId="0" applyFont="1" applyBorder="1" applyAlignment="1">
      <alignment horizontal="center"/>
    </xf>
    <xf numFmtId="0" fontId="1" fillId="0" borderId="155" xfId="0" applyFont="1" applyBorder="1" applyAlignment="1">
      <alignment horizontal="center"/>
    </xf>
    <xf numFmtId="9" fontId="1" fillId="0" borderId="34" xfId="0" applyNumberFormat="1" applyFont="1" applyBorder="1" applyAlignment="1">
      <alignment horizontal="center"/>
    </xf>
    <xf numFmtId="0" fontId="4" fillId="0" borderId="244"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247" xfId="0" applyFont="1" applyBorder="1" applyAlignment="1">
      <alignment horizontal="center"/>
    </xf>
    <xf numFmtId="0" fontId="1" fillId="0" borderId="83" xfId="0" applyFont="1" applyBorder="1" applyAlignment="1">
      <alignment horizontal="center"/>
    </xf>
    <xf numFmtId="0" fontId="1" fillId="0" borderId="246" xfId="0" applyFont="1" applyBorder="1" applyAlignment="1">
      <alignment horizontal="center"/>
    </xf>
    <xf numFmtId="0" fontId="20" fillId="4" borderId="244"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4" fillId="22" borderId="244"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21" borderId="245" xfId="0" applyFont="1" applyFill="1" applyBorder="1" applyAlignment="1">
      <alignment horizontal="center" vertical="center"/>
    </xf>
    <xf numFmtId="0" fontId="4" fillId="21" borderId="268" xfId="0" applyFont="1" applyFill="1" applyBorder="1" applyAlignment="1">
      <alignment horizontal="center" vertical="center"/>
    </xf>
    <xf numFmtId="0" fontId="4" fillId="0" borderId="244"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76" xfId="0" applyFont="1" applyBorder="1" applyAlignment="1">
      <alignment horizontal="center"/>
    </xf>
    <xf numFmtId="0" fontId="1" fillId="26" borderId="137" xfId="0" applyFont="1" applyFill="1" applyBorder="1" applyAlignment="1">
      <alignment horizontal="center"/>
    </xf>
    <xf numFmtId="0" fontId="1" fillId="26" borderId="34" xfId="0" applyFont="1" applyFill="1" applyBorder="1" applyAlignment="1">
      <alignment horizontal="center"/>
    </xf>
    <xf numFmtId="0" fontId="1" fillId="26" borderId="154" xfId="0" applyFont="1" applyFill="1" applyBorder="1" applyAlignment="1">
      <alignment horizontal="center"/>
    </xf>
    <xf numFmtId="0" fontId="1" fillId="26" borderId="141" xfId="0" applyFont="1" applyFill="1" applyBorder="1" applyAlignment="1">
      <alignment horizontal="center"/>
    </xf>
    <xf numFmtId="0" fontId="7" fillId="26" borderId="141" xfId="0" applyFont="1" applyFill="1" applyBorder="1" applyAlignment="1">
      <alignment horizontal="left" vertical="center" wrapText="1" readingOrder="1"/>
    </xf>
    <xf numFmtId="0" fontId="7" fillId="26" borderId="155" xfId="0" applyFont="1" applyFill="1" applyBorder="1" applyAlignment="1">
      <alignment horizontal="left" vertical="center" wrapText="1" readingOrder="1"/>
    </xf>
    <xf numFmtId="0" fontId="7" fillId="0" borderId="50" xfId="0" applyFont="1" applyBorder="1" applyAlignment="1" applyProtection="1">
      <alignment horizontal="left" vertical="center" wrapText="1"/>
      <protection locked="0"/>
    </xf>
    <xf numFmtId="0" fontId="11" fillId="0" borderId="185" xfId="0" applyFont="1" applyBorder="1" applyAlignment="1">
      <alignment horizontal="center"/>
    </xf>
    <xf numFmtId="0" fontId="2" fillId="22" borderId="248" xfId="0" applyFont="1" applyFill="1" applyBorder="1" applyAlignment="1">
      <alignment horizontal="center"/>
    </xf>
    <xf numFmtId="0" fontId="2" fillId="22" borderId="185" xfId="0" applyFont="1" applyFill="1" applyBorder="1" applyAlignment="1">
      <alignment horizontal="center"/>
    </xf>
    <xf numFmtId="0" fontId="2" fillId="22" borderId="249" xfId="0" applyFont="1" applyFill="1" applyBorder="1" applyAlignment="1">
      <alignment horizontal="center"/>
    </xf>
    <xf numFmtId="0" fontId="58" fillId="0" borderId="185" xfId="0" applyFont="1" applyBorder="1" applyAlignment="1">
      <alignment horizontal="center"/>
    </xf>
    <xf numFmtId="0" fontId="6" fillId="0" borderId="261" xfId="0" applyFont="1" applyFill="1" applyBorder="1" applyAlignment="1" applyProtection="1">
      <alignment horizontal="left" vertical="center" wrapText="1"/>
      <protection locked="0"/>
    </xf>
    <xf numFmtId="0" fontId="6" fillId="0" borderId="73" xfId="0" applyFont="1" applyFill="1" applyBorder="1" applyAlignment="1" applyProtection="1">
      <alignment horizontal="left" vertical="center" wrapText="1"/>
      <protection locked="0"/>
    </xf>
    <xf numFmtId="0" fontId="6" fillId="0" borderId="74" xfId="0" applyFont="1" applyFill="1" applyBorder="1" applyAlignment="1" applyProtection="1">
      <alignment horizontal="left" vertical="center" wrapText="1"/>
      <protection locked="0"/>
    </xf>
    <xf numFmtId="0" fontId="6" fillId="0" borderId="135" xfId="0" applyFont="1" applyFill="1" applyBorder="1" applyAlignment="1" applyProtection="1">
      <alignment horizontal="center" vertical="center" wrapText="1"/>
      <protection locked="0"/>
    </xf>
    <xf numFmtId="0" fontId="6" fillId="0" borderId="136" xfId="0" applyFont="1" applyFill="1" applyBorder="1" applyAlignment="1" applyProtection="1">
      <alignment horizontal="center" vertical="center" wrapText="1"/>
      <protection locked="0"/>
    </xf>
    <xf numFmtId="0" fontId="6" fillId="0" borderId="255"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0" fillId="0" borderId="34" xfId="0" applyBorder="1" applyAlignment="1">
      <alignment/>
    </xf>
    <xf numFmtId="0" fontId="0" fillId="0" borderId="50" xfId="0" applyBorder="1" applyAlignment="1">
      <alignment/>
    </xf>
    <xf numFmtId="0" fontId="2" fillId="22" borderId="206" xfId="0" applyFont="1" applyFill="1" applyBorder="1" applyAlignment="1">
      <alignment horizontal="center" vertical="center"/>
    </xf>
    <xf numFmtId="0" fontId="2" fillId="22" borderId="207" xfId="0" applyFont="1" applyFill="1" applyBorder="1" applyAlignment="1">
      <alignment horizontal="center" vertical="center"/>
    </xf>
    <xf numFmtId="0" fontId="2" fillId="22" borderId="262" xfId="0" applyFont="1" applyFill="1" applyBorder="1" applyAlignment="1">
      <alignment horizontal="center" vertical="center"/>
    </xf>
    <xf numFmtId="0" fontId="2" fillId="22" borderId="35" xfId="0" applyFont="1" applyFill="1" applyBorder="1" applyAlignment="1">
      <alignment horizontal="center" vertical="center"/>
    </xf>
    <xf numFmtId="0" fontId="2" fillId="22" borderId="0" xfId="0" applyFont="1" applyFill="1" applyBorder="1" applyAlignment="1">
      <alignment horizontal="center" vertical="center"/>
    </xf>
    <xf numFmtId="0" fontId="2" fillId="22" borderId="143" xfId="0" applyFont="1" applyFill="1" applyBorder="1" applyAlignment="1">
      <alignment horizontal="center" vertical="center"/>
    </xf>
    <xf numFmtId="0" fontId="1" fillId="0" borderId="224" xfId="0" applyFont="1" applyBorder="1" applyAlignment="1">
      <alignment horizontal="center"/>
    </xf>
    <xf numFmtId="0" fontId="1" fillId="0" borderId="225" xfId="0" applyFont="1" applyBorder="1" applyAlignment="1">
      <alignment horizontal="center"/>
    </xf>
    <xf numFmtId="0" fontId="4" fillId="7" borderId="214" xfId="0" applyFont="1" applyFill="1" applyBorder="1" applyAlignment="1">
      <alignment horizontal="center"/>
    </xf>
    <xf numFmtId="0" fontId="4" fillId="7" borderId="40" xfId="0" applyFont="1" applyFill="1" applyBorder="1" applyAlignment="1">
      <alignment horizontal="center"/>
    </xf>
    <xf numFmtId="0" fontId="1" fillId="0" borderId="265" xfId="0" applyFont="1" applyFill="1" applyBorder="1" applyAlignment="1">
      <alignment horizontal="center"/>
    </xf>
    <xf numFmtId="0" fontId="1" fillId="0" borderId="36" xfId="0" applyFont="1" applyFill="1" applyBorder="1" applyAlignment="1">
      <alignment horizontal="center"/>
    </xf>
    <xf numFmtId="0" fontId="2" fillId="0" borderId="248" xfId="0" applyFont="1" applyBorder="1" applyAlignment="1">
      <alignment horizontal="center" wrapText="1"/>
    </xf>
    <xf numFmtId="0" fontId="2" fillId="0" borderId="185" xfId="0" applyFont="1" applyBorder="1" applyAlignment="1">
      <alignment horizontal="center" wrapText="1"/>
    </xf>
    <xf numFmtId="0" fontId="2" fillId="0" borderId="11" xfId="0" applyFont="1" applyBorder="1" applyAlignment="1">
      <alignment horizontal="center" wrapText="1"/>
    </xf>
    <xf numFmtId="0" fontId="2" fillId="0" borderId="266" xfId="0" applyFont="1" applyBorder="1" applyAlignment="1">
      <alignment horizontal="center" wrapText="1"/>
    </xf>
    <xf numFmtId="0" fontId="2" fillId="22" borderId="267" xfId="0" applyFont="1" applyFill="1" applyBorder="1" applyAlignment="1">
      <alignment horizontal="center"/>
    </xf>
    <xf numFmtId="0" fontId="2" fillId="22" borderId="11" xfId="0" applyFont="1" applyFill="1" applyBorder="1" applyAlignment="1">
      <alignment horizontal="center"/>
    </xf>
    <xf numFmtId="0" fontId="2" fillId="22" borderId="266" xfId="0" applyFont="1" applyFill="1" applyBorder="1" applyAlignment="1">
      <alignment horizontal="center"/>
    </xf>
    <xf numFmtId="0" fontId="2" fillId="22" borderId="32" xfId="0" applyFont="1" applyFill="1" applyBorder="1" applyAlignment="1">
      <alignment horizontal="center"/>
    </xf>
    <xf numFmtId="0" fontId="1" fillId="22" borderId="243" xfId="0" applyFont="1" applyFill="1" applyBorder="1" applyAlignment="1">
      <alignment horizontal="center"/>
    </xf>
    <xf numFmtId="0" fontId="1" fillId="22" borderId="244" xfId="0" applyFont="1" applyFill="1" applyBorder="1" applyAlignment="1">
      <alignment horizontal="center"/>
    </xf>
    <xf numFmtId="0" fontId="1" fillId="22" borderId="245" xfId="0" applyFont="1" applyFill="1" applyBorder="1" applyAlignment="1">
      <alignment horizontal="center"/>
    </xf>
    <xf numFmtId="0" fontId="2" fillId="4" borderId="251" xfId="0" applyFont="1" applyFill="1" applyBorder="1" applyAlignment="1">
      <alignment horizontal="center" vertical="center"/>
    </xf>
    <xf numFmtId="0" fontId="2" fillId="4" borderId="122" xfId="0" applyFont="1" applyFill="1" applyBorder="1" applyAlignment="1">
      <alignment horizontal="center" vertical="center"/>
    </xf>
    <xf numFmtId="0" fontId="2" fillId="4" borderId="71" xfId="0" applyFont="1" applyFill="1" applyBorder="1" applyAlignment="1">
      <alignment horizontal="center" vertical="center"/>
    </xf>
    <xf numFmtId="10" fontId="6" fillId="0" borderId="48" xfId="0" applyNumberFormat="1" applyFont="1" applyFill="1" applyBorder="1" applyAlignment="1" applyProtection="1">
      <alignment horizontal="left" vertical="center" wrapText="1"/>
      <protection locked="0"/>
    </xf>
    <xf numFmtId="10" fontId="6" fillId="0" borderId="34" xfId="0" applyNumberFormat="1" applyFont="1" applyFill="1" applyBorder="1" applyAlignment="1" applyProtection="1">
      <alignment horizontal="left" vertical="center" wrapText="1"/>
      <protection locked="0"/>
    </xf>
    <xf numFmtId="0" fontId="2" fillId="22" borderId="35" xfId="0" applyFont="1" applyFill="1" applyBorder="1" applyAlignment="1">
      <alignment horizontal="center"/>
    </xf>
    <xf numFmtId="0" fontId="2" fillId="22" borderId="0" xfId="0" applyFont="1" applyFill="1" applyBorder="1" applyAlignment="1">
      <alignment horizontal="center"/>
    </xf>
    <xf numFmtId="0" fontId="2" fillId="22" borderId="29" xfId="0" applyFont="1" applyFill="1" applyBorder="1" applyAlignment="1">
      <alignment horizontal="center"/>
    </xf>
    <xf numFmtId="0" fontId="6" fillId="0" borderId="97" xfId="0" applyFont="1" applyFill="1" applyBorder="1" applyAlignment="1" applyProtection="1">
      <alignment horizontal="left" vertical="center" wrapText="1"/>
      <protection locked="0"/>
    </xf>
    <xf numFmtId="0" fontId="6" fillId="0" borderId="27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65" xfId="0" applyFont="1" applyFill="1" applyBorder="1" applyAlignment="1" applyProtection="1">
      <alignment horizontal="left" vertical="center" wrapText="1"/>
      <protection locked="0"/>
    </xf>
    <xf numFmtId="0" fontId="7" fillId="0" borderId="26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275" xfId="0" applyFont="1" applyBorder="1" applyAlignment="1" applyProtection="1">
      <alignment horizontal="center" vertical="center" wrapText="1"/>
      <protection locked="0"/>
    </xf>
    <xf numFmtId="0" fontId="7" fillId="0" borderId="276" xfId="0" applyFont="1" applyBorder="1" applyAlignment="1" applyProtection="1">
      <alignment horizontal="center" vertical="center" wrapText="1"/>
      <protection locked="0"/>
    </xf>
    <xf numFmtId="0" fontId="7" fillId="0" borderId="277" xfId="0" applyFont="1" applyBorder="1" applyAlignment="1" applyProtection="1">
      <alignment horizontal="center" vertical="center" wrapText="1"/>
      <protection locked="0"/>
    </xf>
    <xf numFmtId="0" fontId="2" fillId="22" borderId="207" xfId="0" applyFont="1" applyFill="1" applyBorder="1" applyAlignment="1">
      <alignment horizontal="center"/>
    </xf>
    <xf numFmtId="0" fontId="2" fillId="22" borderId="208" xfId="0" applyFont="1" applyFill="1" applyBorder="1" applyAlignment="1">
      <alignment horizontal="center"/>
    </xf>
    <xf numFmtId="9" fontId="1" fillId="0" borderId="141" xfId="0" applyNumberFormat="1" applyFont="1" applyBorder="1" applyAlignment="1">
      <alignment horizontal="center"/>
    </xf>
    <xf numFmtId="0" fontId="1" fillId="26" borderId="155" xfId="0" applyFont="1" applyFill="1" applyBorder="1" applyAlignment="1">
      <alignment horizontal="center"/>
    </xf>
    <xf numFmtId="0" fontId="2" fillId="22" borderId="269" xfId="0" applyFont="1" applyFill="1" applyBorder="1" applyAlignment="1">
      <alignment horizontal="center"/>
    </xf>
    <xf numFmtId="0" fontId="2" fillId="22" borderId="244" xfId="0" applyFont="1" applyFill="1" applyBorder="1" applyAlignment="1">
      <alignment horizontal="center"/>
    </xf>
    <xf numFmtId="0" fontId="2" fillId="22" borderId="245" xfId="0" applyFont="1" applyFill="1" applyBorder="1" applyAlignment="1">
      <alignment horizontal="center"/>
    </xf>
    <xf numFmtId="0" fontId="6" fillId="0" borderId="252" xfId="0" applyFont="1" applyFill="1" applyBorder="1" applyAlignment="1" applyProtection="1">
      <alignment horizontal="left" vertical="center" wrapText="1"/>
      <protection locked="0"/>
    </xf>
    <xf numFmtId="0" fontId="6" fillId="0" borderId="132" xfId="0" applyFont="1" applyFill="1" applyBorder="1" applyAlignment="1" applyProtection="1">
      <alignment horizontal="left" vertical="center" wrapText="1"/>
      <protection locked="0"/>
    </xf>
    <xf numFmtId="0" fontId="6" fillId="0" borderId="253" xfId="0" applyFont="1" applyFill="1" applyBorder="1" applyAlignment="1" applyProtection="1">
      <alignment horizontal="left" vertical="center" wrapText="1"/>
      <protection locked="0"/>
    </xf>
    <xf numFmtId="0" fontId="6" fillId="0" borderId="254" xfId="0" applyFont="1" applyFill="1" applyBorder="1" applyAlignment="1" applyProtection="1">
      <alignment horizontal="left" vertical="center" wrapText="1"/>
      <protection locked="0"/>
    </xf>
    <xf numFmtId="0" fontId="6" fillId="0" borderId="278" xfId="0" applyFont="1" applyFill="1" applyBorder="1" applyAlignment="1" applyProtection="1">
      <alignment horizontal="left" vertical="center" wrapText="1"/>
      <protection locked="0"/>
    </xf>
    <xf numFmtId="0" fontId="6" fillId="0" borderId="130"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250" xfId="0" applyFont="1" applyFill="1" applyBorder="1" applyAlignment="1" applyProtection="1">
      <alignment horizontal="left" vertical="center" wrapText="1"/>
      <protection locked="0"/>
    </xf>
    <xf numFmtId="10" fontId="6" fillId="0" borderId="271" xfId="0" applyNumberFormat="1" applyFont="1" applyFill="1" applyBorder="1" applyAlignment="1" applyProtection="1">
      <alignment horizontal="left" wrapText="1"/>
      <protection locked="0"/>
    </xf>
    <xf numFmtId="10" fontId="6" fillId="0" borderId="73" xfId="0" applyNumberFormat="1" applyFont="1" applyFill="1" applyBorder="1" applyAlignment="1" applyProtection="1">
      <alignment horizontal="left" wrapText="1"/>
      <protection locked="0"/>
    </xf>
    <xf numFmtId="0" fontId="6" fillId="0" borderId="94" xfId="0" applyFont="1" applyFill="1" applyBorder="1" applyAlignment="1" applyProtection="1">
      <alignment horizontal="left" vertical="center" wrapText="1"/>
      <protection locked="0"/>
    </xf>
    <xf numFmtId="0" fontId="6" fillId="0" borderId="151" xfId="0" applyFont="1" applyFill="1" applyBorder="1" applyAlignment="1" applyProtection="1">
      <alignment horizontal="left" vertical="center" wrapText="1"/>
      <protection locked="0"/>
    </xf>
    <xf numFmtId="0" fontId="6" fillId="0" borderId="95" xfId="0" applyFont="1" applyFill="1" applyBorder="1" applyAlignment="1" applyProtection="1">
      <alignment horizontal="left" vertical="center" wrapText="1"/>
      <protection locked="0"/>
    </xf>
    <xf numFmtId="0" fontId="1" fillId="0" borderId="211" xfId="0" applyFont="1" applyBorder="1" applyAlignment="1">
      <alignment horizontal="center"/>
    </xf>
    <xf numFmtId="9" fontId="1" fillId="0" borderId="83" xfId="0" applyNumberFormat="1" applyFont="1" applyBorder="1" applyAlignment="1">
      <alignment horizontal="center"/>
    </xf>
    <xf numFmtId="0" fontId="6" fillId="0" borderId="270" xfId="0" applyFont="1" applyFill="1" applyBorder="1" applyAlignment="1" applyProtection="1">
      <alignment horizontal="center" vertical="center" wrapText="1"/>
      <protection locked="0"/>
    </xf>
    <xf numFmtId="0" fontId="6" fillId="0" borderId="137" xfId="0" applyFont="1" applyFill="1" applyBorder="1" applyAlignment="1" applyProtection="1">
      <alignment horizontal="left" vertical="center" wrapText="1"/>
      <protection locked="0"/>
    </xf>
    <xf numFmtId="0" fontId="2" fillId="22" borderId="248" xfId="0" applyFont="1" applyFill="1" applyBorder="1" applyAlignment="1" applyProtection="1">
      <alignment horizontal="center"/>
      <protection/>
    </xf>
    <xf numFmtId="0" fontId="2" fillId="22" borderId="185" xfId="0" applyFont="1" applyFill="1" applyBorder="1" applyAlignment="1" applyProtection="1">
      <alignment horizontal="center"/>
      <protection/>
    </xf>
    <xf numFmtId="0" fontId="2" fillId="22" borderId="249" xfId="0" applyFont="1" applyFill="1" applyBorder="1" applyAlignment="1" applyProtection="1">
      <alignment horizontal="center"/>
      <protection/>
    </xf>
    <xf numFmtId="0" fontId="0" fillId="0" borderId="34" xfId="0" applyBorder="1" applyAlignment="1">
      <alignment horizontal="left" vertical="center" wrapText="1"/>
    </xf>
    <xf numFmtId="0" fontId="0" fillId="0" borderId="50" xfId="0" applyBorder="1" applyAlignment="1">
      <alignment horizontal="left" vertical="center" wrapText="1"/>
    </xf>
    <xf numFmtId="0" fontId="22" fillId="0" borderId="137" xfId="0" applyFont="1" applyFill="1" applyBorder="1" applyAlignment="1" applyProtection="1">
      <alignment horizontal="left" vertical="center" wrapText="1"/>
      <protection locked="0"/>
    </xf>
    <xf numFmtId="0" fontId="59" fillId="0" borderId="34" xfId="0" applyFont="1" applyBorder="1" applyAlignment="1">
      <alignment horizontal="left" vertical="center" wrapText="1"/>
    </xf>
    <xf numFmtId="0" fontId="59" fillId="0" borderId="50" xfId="0" applyFont="1" applyBorder="1" applyAlignment="1">
      <alignment horizontal="left" vertical="center" wrapText="1"/>
    </xf>
    <xf numFmtId="0" fontId="22" fillId="0" borderId="209" xfId="0" applyFont="1" applyBorder="1" applyAlignment="1" applyProtection="1">
      <alignment horizontal="left" vertical="center" wrapText="1"/>
      <protection locked="0"/>
    </xf>
    <xf numFmtId="0" fontId="22" fillId="0" borderId="47" xfId="0" applyFont="1" applyBorder="1" applyAlignment="1" applyProtection="1">
      <alignment horizontal="left" vertical="center" wrapText="1"/>
      <protection locked="0"/>
    </xf>
    <xf numFmtId="9" fontId="1" fillId="0" borderId="49" xfId="0" applyNumberFormat="1" applyFont="1" applyBorder="1" applyAlignment="1" applyProtection="1">
      <alignment horizontal="center"/>
      <protection locked="0"/>
    </xf>
    <xf numFmtId="0" fontId="1" fillId="0" borderId="49" xfId="0" applyFont="1" applyBorder="1" applyAlignment="1" applyProtection="1">
      <alignment horizontal="center"/>
      <protection locked="0"/>
    </xf>
    <xf numFmtId="0" fontId="6" fillId="29" borderId="261" xfId="0" applyFont="1" applyFill="1" applyBorder="1" applyAlignment="1" applyProtection="1">
      <alignment horizontal="left" vertical="center" wrapText="1"/>
      <protection locked="0"/>
    </xf>
    <xf numFmtId="0" fontId="6" fillId="29" borderId="73" xfId="0" applyFont="1" applyFill="1" applyBorder="1" applyAlignment="1" applyProtection="1">
      <alignment horizontal="left" vertical="center" wrapText="1"/>
      <protection locked="0"/>
    </xf>
    <xf numFmtId="0" fontId="6" fillId="29" borderId="74" xfId="0" applyFont="1" applyFill="1" applyBorder="1" applyAlignment="1" applyProtection="1">
      <alignment horizontal="left" vertical="center" wrapText="1"/>
      <protection locked="0"/>
    </xf>
    <xf numFmtId="0" fontId="45" fillId="29" borderId="151" xfId="0" applyFont="1" applyFill="1" applyBorder="1" applyAlignment="1" applyProtection="1">
      <alignment horizontal="left" vertical="center" wrapText="1"/>
      <protection locked="0"/>
    </xf>
    <xf numFmtId="0" fontId="45" fillId="29" borderId="94" xfId="0" applyFont="1" applyFill="1" applyBorder="1" applyAlignment="1" applyProtection="1">
      <alignment horizontal="left" vertical="center" wrapText="1"/>
      <protection locked="0"/>
    </xf>
    <xf numFmtId="0" fontId="45" fillId="29" borderId="95" xfId="0" applyFont="1" applyFill="1" applyBorder="1" applyAlignment="1" applyProtection="1">
      <alignment horizontal="left" vertical="center" wrapText="1"/>
      <protection locked="0"/>
    </xf>
    <xf numFmtId="0" fontId="1" fillId="26" borderId="279" xfId="0" applyFont="1" applyFill="1" applyBorder="1" applyAlignment="1" applyProtection="1">
      <alignment horizontal="center"/>
      <protection locked="0"/>
    </xf>
    <xf numFmtId="0" fontId="1" fillId="26" borderId="230" xfId="0" applyFont="1" applyFill="1" applyBorder="1" applyAlignment="1" applyProtection="1">
      <alignment horizontal="center"/>
      <protection locked="0"/>
    </xf>
    <xf numFmtId="0" fontId="1" fillId="26" borderId="280" xfId="0" applyFont="1" applyFill="1" applyBorder="1" applyAlignment="1" applyProtection="1">
      <alignment horizontal="center"/>
      <protection locked="0"/>
    </xf>
    <xf numFmtId="0" fontId="45" fillId="24" borderId="255" xfId="0" applyFont="1" applyFill="1" applyBorder="1" applyAlignment="1" applyProtection="1">
      <alignment horizontal="left" vertical="center" wrapText="1"/>
      <protection locked="0"/>
    </xf>
    <xf numFmtId="0" fontId="45" fillId="24" borderId="34" xfId="0" applyFont="1" applyFill="1" applyBorder="1" applyAlignment="1" applyProtection="1">
      <alignment horizontal="left" vertical="center" wrapText="1"/>
      <protection locked="0"/>
    </xf>
    <xf numFmtId="0" fontId="47" fillId="24" borderId="48" xfId="0" applyFont="1" applyFill="1" applyBorder="1" applyAlignment="1" applyProtection="1">
      <alignment horizontal="left" vertical="center" wrapText="1"/>
      <protection locked="0"/>
    </xf>
    <xf numFmtId="0" fontId="45" fillId="24" borderId="48" xfId="0" applyFont="1" applyFill="1" applyBorder="1" applyAlignment="1" applyProtection="1">
      <alignment horizontal="left" vertical="center" wrapText="1"/>
      <protection locked="0"/>
    </xf>
    <xf numFmtId="0" fontId="7" fillId="0" borderId="138" xfId="0" applyFont="1" applyBorder="1" applyAlignment="1" applyProtection="1">
      <alignment horizontal="left"/>
      <protection locked="0"/>
    </xf>
    <xf numFmtId="0" fontId="7" fillId="0" borderId="55" xfId="0" applyFont="1" applyBorder="1" applyAlignment="1" applyProtection="1">
      <alignment horizontal="left"/>
      <protection locked="0"/>
    </xf>
    <xf numFmtId="0" fontId="7" fillId="26" borderId="279" xfId="0" applyFont="1" applyFill="1" applyBorder="1" applyAlignment="1" applyProtection="1">
      <alignment horizontal="left" vertical="center" wrapText="1" readingOrder="1"/>
      <protection locked="0"/>
    </xf>
    <xf numFmtId="0" fontId="7" fillId="26" borderId="280" xfId="0" applyFont="1" applyFill="1" applyBorder="1" applyAlignment="1" applyProtection="1">
      <alignment horizontal="left" vertical="center" wrapText="1" readingOrder="1"/>
      <protection locked="0"/>
    </xf>
    <xf numFmtId="0" fontId="22" fillId="0" borderId="213" xfId="0" applyFont="1" applyBorder="1" applyAlignment="1" applyProtection="1">
      <alignment horizontal="left" vertical="center" wrapText="1"/>
      <protection locked="0"/>
    </xf>
    <xf numFmtId="0" fontId="22" fillId="0" borderId="59" xfId="0" applyFont="1" applyBorder="1" applyAlignment="1" applyProtection="1">
      <alignment horizontal="left" vertical="center" wrapText="1"/>
      <protection locked="0"/>
    </xf>
    <xf numFmtId="0" fontId="22" fillId="0" borderId="209" xfId="0" applyFont="1" applyFill="1" applyBorder="1" applyAlignment="1" applyProtection="1">
      <alignment horizontal="left" vertical="center" wrapText="1"/>
      <protection locked="0"/>
    </xf>
    <xf numFmtId="0" fontId="22" fillId="0" borderId="47" xfId="0" applyFont="1" applyFill="1" applyBorder="1" applyAlignment="1" applyProtection="1">
      <alignment horizontal="left" vertical="center" wrapText="1"/>
      <protection locked="0"/>
    </xf>
    <xf numFmtId="0" fontId="6" fillId="24" borderId="281" xfId="0" applyFont="1" applyFill="1" applyBorder="1" applyAlignment="1" applyProtection="1">
      <alignment horizontal="left" vertical="center" wrapText="1"/>
      <protection locked="0"/>
    </xf>
    <xf numFmtId="0" fontId="6" fillId="24" borderId="110" xfId="0" applyFont="1" applyFill="1" applyBorder="1" applyAlignment="1" applyProtection="1">
      <alignment horizontal="left" vertical="center" wrapText="1"/>
      <protection locked="0"/>
    </xf>
    <xf numFmtId="0" fontId="48" fillId="24" borderId="210" xfId="0" applyFont="1" applyFill="1" applyBorder="1" applyAlignment="1" applyProtection="1">
      <alignment horizontal="left" vertical="center" wrapText="1"/>
      <protection locked="0"/>
    </xf>
    <xf numFmtId="0" fontId="48" fillId="24" borderId="41" xfId="0" applyFont="1" applyFill="1" applyBorder="1" applyAlignment="1" applyProtection="1">
      <alignment horizontal="left" vertical="center" wrapText="1"/>
      <protection locked="0"/>
    </xf>
    <xf numFmtId="0" fontId="48" fillId="24" borderId="209" xfId="0" applyFont="1" applyFill="1" applyBorder="1" applyAlignment="1" applyProtection="1">
      <alignment horizontal="left" vertical="center" wrapText="1"/>
      <protection locked="0"/>
    </xf>
    <xf numFmtId="0" fontId="48" fillId="24" borderId="47" xfId="0" applyFont="1" applyFill="1" applyBorder="1" applyAlignment="1" applyProtection="1">
      <alignment horizontal="left" vertical="center" wrapText="1"/>
      <protection locked="0"/>
    </xf>
    <xf numFmtId="0" fontId="7" fillId="24" borderId="137" xfId="0" applyFont="1" applyFill="1" applyBorder="1" applyAlignment="1" applyProtection="1">
      <alignment horizontal="left" vertical="center" wrapText="1"/>
      <protection locked="0"/>
    </xf>
    <xf numFmtId="0" fontId="7" fillId="24" borderId="34" xfId="0" applyFont="1" applyFill="1" applyBorder="1" applyAlignment="1" applyProtection="1">
      <alignment horizontal="left" vertical="center" wrapText="1"/>
      <protection locked="0"/>
    </xf>
    <xf numFmtId="0" fontId="7" fillId="24" borderId="50" xfId="0" applyFont="1" applyFill="1" applyBorder="1" applyAlignment="1" applyProtection="1">
      <alignment horizontal="left" vertical="center" wrapText="1"/>
      <protection locked="0"/>
    </xf>
    <xf numFmtId="0" fontId="7" fillId="24" borderId="209" xfId="0" applyFont="1" applyFill="1" applyBorder="1" applyAlignment="1" applyProtection="1">
      <alignment horizontal="left" vertical="center" wrapText="1"/>
      <protection locked="0"/>
    </xf>
    <xf numFmtId="0" fontId="7" fillId="24" borderId="47" xfId="0" applyFont="1" applyFill="1" applyBorder="1" applyAlignment="1" applyProtection="1">
      <alignment horizontal="left" vertical="center" wrapText="1"/>
      <protection locked="0"/>
    </xf>
    <xf numFmtId="0" fontId="7" fillId="24" borderId="210" xfId="0" applyFont="1" applyFill="1" applyBorder="1" applyAlignment="1" applyProtection="1">
      <alignment horizontal="left" vertical="center" wrapText="1"/>
      <protection locked="0"/>
    </xf>
    <xf numFmtId="0" fontId="7" fillId="24" borderId="41" xfId="0" applyFont="1" applyFill="1" applyBorder="1" applyAlignment="1" applyProtection="1">
      <alignment horizontal="left" vertical="center" wrapText="1"/>
      <protection locked="0"/>
    </xf>
    <xf numFmtId="0" fontId="48" fillId="24" borderId="138" xfId="0" applyFont="1" applyFill="1" applyBorder="1" applyAlignment="1" applyProtection="1">
      <alignment horizontal="left" vertical="center" wrapText="1"/>
      <protection locked="0"/>
    </xf>
    <xf numFmtId="0" fontId="48" fillId="24" borderId="55" xfId="0" applyFont="1" applyFill="1" applyBorder="1" applyAlignment="1" applyProtection="1">
      <alignment horizontal="left" vertical="center" wrapText="1"/>
      <protection locked="0"/>
    </xf>
    <xf numFmtId="0" fontId="48" fillId="0" borderId="137" xfId="0" applyFont="1" applyFill="1" applyBorder="1" applyAlignment="1" applyProtection="1">
      <alignment horizontal="left" vertical="center" wrapText="1"/>
      <protection locked="0"/>
    </xf>
    <xf numFmtId="0" fontId="48" fillId="0" borderId="34" xfId="0" applyFont="1" applyFill="1" applyBorder="1" applyAlignment="1" applyProtection="1">
      <alignment horizontal="left" vertical="center" wrapText="1"/>
      <protection locked="0"/>
    </xf>
    <xf numFmtId="0" fontId="48" fillId="0" borderId="50" xfId="0" applyFont="1" applyFill="1" applyBorder="1" applyAlignment="1" applyProtection="1">
      <alignment horizontal="left" vertical="center" wrapText="1"/>
      <protection locked="0"/>
    </xf>
    <xf numFmtId="0" fontId="6" fillId="29" borderId="155" xfId="0" applyFont="1" applyFill="1" applyBorder="1" applyAlignment="1" applyProtection="1">
      <alignment horizontal="left" vertical="center" wrapText="1"/>
      <protection locked="0"/>
    </xf>
    <xf numFmtId="0" fontId="58" fillId="0" borderId="185" xfId="0" applyFont="1" applyBorder="1" applyAlignment="1">
      <alignment horizontal="center"/>
    </xf>
    <xf numFmtId="0" fontId="6" fillId="24" borderId="235" xfId="0" applyFont="1" applyFill="1" applyBorder="1" applyAlignment="1" applyProtection="1">
      <alignment horizontal="left" vertical="center" wrapText="1"/>
      <protection locked="0"/>
    </xf>
    <xf numFmtId="0" fontId="6" fillId="24" borderId="236" xfId="0" applyFont="1" applyFill="1" applyBorder="1" applyAlignment="1" applyProtection="1">
      <alignment horizontal="left" vertical="center" wrapText="1"/>
      <protection locked="0"/>
    </xf>
    <xf numFmtId="0" fontId="6" fillId="0" borderId="50" xfId="0" applyFont="1" applyFill="1" applyBorder="1" applyAlignment="1" applyProtection="1">
      <alignment horizontal="left" vertical="center" wrapText="1"/>
      <protection locked="0"/>
    </xf>
    <xf numFmtId="0" fontId="48" fillId="24" borderId="137" xfId="0" applyFont="1" applyFill="1" applyBorder="1" applyAlignment="1" applyProtection="1">
      <alignment horizontal="left" vertical="center" wrapText="1"/>
      <protection locked="0"/>
    </xf>
    <xf numFmtId="0" fontId="48" fillId="24" borderId="34" xfId="0" applyFont="1" applyFill="1" applyBorder="1" applyAlignment="1" applyProtection="1">
      <alignment horizontal="left" vertical="center" wrapText="1"/>
      <protection locked="0"/>
    </xf>
    <xf numFmtId="0" fontId="48" fillId="24" borderId="50" xfId="0" applyFont="1" applyFill="1" applyBorder="1" applyAlignment="1" applyProtection="1">
      <alignment horizontal="left" vertical="center" wrapText="1"/>
      <protection locked="0"/>
    </xf>
    <xf numFmtId="0" fontId="47" fillId="24" borderId="258" xfId="0" applyFont="1" applyFill="1" applyBorder="1" applyAlignment="1" applyProtection="1">
      <alignment horizontal="left" vertical="center" wrapText="1"/>
      <protection locked="0"/>
    </xf>
    <xf numFmtId="0" fontId="47" fillId="24" borderId="137" xfId="0" applyFont="1" applyFill="1" applyBorder="1" applyAlignment="1" applyProtection="1">
      <alignment horizontal="left" vertical="center" wrapText="1"/>
      <protection locked="0"/>
    </xf>
    <xf numFmtId="0" fontId="6" fillId="7" borderId="81" xfId="0" applyFont="1" applyFill="1" applyBorder="1" applyAlignment="1" applyProtection="1">
      <alignment horizontal="center" vertical="center" wrapText="1"/>
      <protection locked="0"/>
    </xf>
    <xf numFmtId="0" fontId="6" fillId="7" borderId="75" xfId="0" applyFont="1" applyFill="1" applyBorder="1" applyAlignment="1" applyProtection="1">
      <alignment horizontal="center" vertical="center" wrapText="1"/>
      <protection locked="0"/>
    </xf>
    <xf numFmtId="0" fontId="6" fillId="7" borderId="165" xfId="0" applyFont="1" applyFill="1" applyBorder="1" applyAlignment="1" applyProtection="1">
      <alignment horizontal="center" vertical="center" wrapText="1"/>
      <protection locked="0"/>
    </xf>
    <xf numFmtId="0" fontId="7" fillId="24" borderId="138" xfId="0" applyFont="1" applyFill="1" applyBorder="1" applyAlignment="1" applyProtection="1">
      <alignment horizontal="left" vertical="center" wrapText="1"/>
      <protection locked="0"/>
    </xf>
    <xf numFmtId="0" fontId="7" fillId="24" borderId="55" xfId="0" applyFont="1" applyFill="1" applyBorder="1" applyAlignment="1" applyProtection="1">
      <alignment horizontal="left" vertical="center" wrapText="1"/>
      <protection locked="0"/>
    </xf>
    <xf numFmtId="44" fontId="1" fillId="0" borderId="141" xfId="45" applyNumberFormat="1" applyFont="1" applyBorder="1" applyAlignment="1" applyProtection="1">
      <alignment horizontal="center"/>
      <protection locked="0"/>
    </xf>
    <xf numFmtId="44" fontId="1" fillId="0" borderId="154" xfId="45" applyNumberFormat="1" applyFont="1" applyBorder="1" applyAlignment="1" applyProtection="1">
      <alignment horizontal="center"/>
      <protection locked="0"/>
    </xf>
    <xf numFmtId="0" fontId="47" fillId="24" borderId="252" xfId="0" applyFont="1" applyFill="1" applyBorder="1" applyAlignment="1" applyProtection="1">
      <alignment horizontal="left" vertical="center" wrapText="1"/>
      <protection locked="0"/>
    </xf>
    <xf numFmtId="0" fontId="47" fillId="24" borderId="132" xfId="0" applyFont="1" applyFill="1" applyBorder="1" applyAlignment="1" applyProtection="1">
      <alignment horizontal="left" vertical="center" wrapText="1"/>
      <protection locked="0"/>
    </xf>
    <xf numFmtId="0" fontId="47" fillId="24" borderId="253" xfId="0" applyFont="1" applyFill="1" applyBorder="1" applyAlignment="1" applyProtection="1">
      <alignment horizontal="left" vertical="center" wrapText="1"/>
      <protection locked="0"/>
    </xf>
    <xf numFmtId="0" fontId="47" fillId="24" borderId="254" xfId="0" applyFont="1" applyFill="1" applyBorder="1" applyAlignment="1" applyProtection="1">
      <alignment horizontal="left" vertical="center" wrapText="1"/>
      <protection locked="0"/>
    </xf>
    <xf numFmtId="0" fontId="6" fillId="0" borderId="209"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48" fillId="0" borderId="209" xfId="0" applyFont="1" applyFill="1" applyBorder="1" applyAlignment="1" applyProtection="1">
      <alignment horizontal="left" vertical="center" wrapText="1"/>
      <protection locked="0"/>
    </xf>
    <xf numFmtId="0" fontId="48" fillId="0" borderId="47" xfId="0" applyFont="1" applyFill="1" applyBorder="1" applyAlignment="1" applyProtection="1">
      <alignment horizontal="left" vertical="center" wrapText="1"/>
      <protection locked="0"/>
    </xf>
    <xf numFmtId="0" fontId="22" fillId="0" borderId="137" xfId="0" applyFont="1" applyBorder="1" applyAlignment="1" applyProtection="1">
      <alignment horizontal="left" vertical="center" wrapText="1"/>
      <protection locked="0"/>
    </xf>
    <xf numFmtId="0" fontId="47" fillId="24" borderId="282" xfId="0" applyFont="1" applyFill="1" applyBorder="1" applyAlignment="1" applyProtection="1">
      <alignment horizontal="left" vertical="center" wrapText="1"/>
      <protection locked="0"/>
    </xf>
    <xf numFmtId="0" fontId="47" fillId="24" borderId="236" xfId="0" applyFont="1" applyFill="1" applyBorder="1" applyAlignment="1" applyProtection="1">
      <alignment horizontal="left" vertical="center" wrapText="1"/>
      <protection locked="0"/>
    </xf>
    <xf numFmtId="0" fontId="47" fillId="24" borderId="283" xfId="0" applyFont="1" applyFill="1" applyBorder="1" applyAlignment="1" applyProtection="1">
      <alignment horizontal="left" vertical="center" wrapText="1"/>
      <protection locked="0"/>
    </xf>
    <xf numFmtId="0" fontId="22" fillId="0" borderId="209" xfId="0" applyFont="1" applyBorder="1" applyAlignment="1" applyProtection="1">
      <alignment horizontal="left" vertical="center" wrapText="1"/>
      <protection locked="0"/>
    </xf>
    <xf numFmtId="0" fontId="2" fillId="0" borderId="257" xfId="0" applyFont="1" applyBorder="1" applyAlignment="1" applyProtection="1">
      <alignment horizontal="left" wrapText="1"/>
      <protection locked="0"/>
    </xf>
    <xf numFmtId="0" fontId="1" fillId="0" borderId="257" xfId="0" applyFont="1" applyBorder="1" applyAlignment="1" applyProtection="1">
      <alignment horizontal="left"/>
      <protection locked="0"/>
    </xf>
    <xf numFmtId="0" fontId="1" fillId="0" borderId="258" xfId="0" applyFont="1" applyBorder="1" applyAlignment="1" applyProtection="1">
      <alignment horizontal="left"/>
      <protection locked="0"/>
    </xf>
    <xf numFmtId="0" fontId="60" fillId="0" borderId="209" xfId="0" applyFont="1" applyBorder="1" applyAlignment="1" applyProtection="1">
      <alignment horizontal="left" vertical="center" wrapText="1"/>
      <protection locked="0"/>
    </xf>
    <xf numFmtId="0" fontId="60" fillId="0" borderId="47" xfId="0" applyFont="1" applyBorder="1" applyAlignment="1" applyProtection="1">
      <alignment horizontal="left" vertical="center" wrapText="1"/>
      <protection locked="0"/>
    </xf>
    <xf numFmtId="0" fontId="2" fillId="22" borderId="241" xfId="0" applyFont="1" applyFill="1" applyBorder="1" applyAlignment="1" applyProtection="1">
      <alignment horizontal="center"/>
      <protection locked="0"/>
    </xf>
    <xf numFmtId="0" fontId="2" fillId="22" borderId="201" xfId="0" applyFont="1" applyFill="1" applyBorder="1" applyAlignment="1" applyProtection="1">
      <alignment horizontal="center"/>
      <protection locked="0"/>
    </xf>
    <xf numFmtId="0" fontId="2" fillId="22" borderId="19" xfId="0" applyFont="1" applyFill="1" applyBorder="1" applyAlignment="1" applyProtection="1">
      <alignment horizontal="center"/>
      <protection locked="0"/>
    </xf>
    <xf numFmtId="0" fontId="1" fillId="0" borderId="34" xfId="0" applyFont="1" applyFill="1" applyBorder="1" applyAlignment="1" applyProtection="1">
      <alignment horizontal="center"/>
      <protection locked="0"/>
    </xf>
    <xf numFmtId="0" fontId="1" fillId="0" borderId="50" xfId="0" applyFont="1" applyFill="1" applyBorder="1" applyAlignment="1" applyProtection="1">
      <alignment horizontal="center"/>
      <protection locked="0"/>
    </xf>
    <xf numFmtId="0" fontId="48" fillId="0" borderId="210" xfId="0" applyFont="1" applyBorder="1" applyAlignment="1" applyProtection="1">
      <alignment horizontal="left" vertical="center" wrapText="1"/>
      <protection locked="0"/>
    </xf>
    <xf numFmtId="0" fontId="48" fillId="0" borderId="41" xfId="0" applyFont="1" applyBorder="1" applyAlignment="1" applyProtection="1">
      <alignment horizontal="left" vertical="center" wrapText="1"/>
      <protection locked="0"/>
    </xf>
    <xf numFmtId="43" fontId="1" fillId="0" borderId="141" xfId="45" applyFont="1" applyBorder="1" applyAlignment="1" applyProtection="1">
      <alignment horizontal="center"/>
      <protection locked="0"/>
    </xf>
    <xf numFmtId="43" fontId="1" fillId="0" borderId="154" xfId="45" applyFont="1" applyBorder="1" applyAlignment="1" applyProtection="1">
      <alignment horizontal="center"/>
      <protection locked="0"/>
    </xf>
    <xf numFmtId="9" fontId="1" fillId="0" borderId="155" xfId="0" applyNumberFormat="1" applyFont="1" applyBorder="1" applyAlignment="1" applyProtection="1">
      <alignment horizontal="center"/>
      <protection locked="0"/>
    </xf>
    <xf numFmtId="0" fontId="6" fillId="24" borderId="50" xfId="0" applyFont="1" applyFill="1" applyBorder="1" applyAlignment="1" applyProtection="1">
      <alignment horizontal="left" vertical="center" wrapText="1"/>
      <protection locked="0"/>
    </xf>
    <xf numFmtId="0" fontId="6" fillId="29" borderId="56" xfId="0" applyFont="1" applyFill="1" applyBorder="1" applyAlignment="1" applyProtection="1">
      <alignment horizontal="left" vertical="center" wrapText="1"/>
      <protection locked="0"/>
    </xf>
    <xf numFmtId="0" fontId="6" fillId="24" borderId="37" xfId="0" applyFont="1" applyFill="1" applyBorder="1" applyAlignment="1" applyProtection="1">
      <alignment horizontal="left" vertical="center" wrapText="1"/>
      <protection locked="0"/>
    </xf>
    <xf numFmtId="0" fontId="6" fillId="24" borderId="0" xfId="0" applyFont="1" applyFill="1" applyBorder="1" applyAlignment="1" applyProtection="1">
      <alignment horizontal="left" vertical="center" wrapText="1"/>
      <protection locked="0"/>
    </xf>
    <xf numFmtId="0" fontId="6" fillId="29" borderId="137" xfId="0" applyFont="1" applyFill="1" applyBorder="1" applyAlignment="1" applyProtection="1">
      <alignment horizontal="left" vertical="center" wrapText="1"/>
      <protection locked="0"/>
    </xf>
    <xf numFmtId="0" fontId="45" fillId="24" borderId="137" xfId="0" applyFont="1" applyFill="1" applyBorder="1" applyAlignment="1" applyProtection="1">
      <alignment horizontal="left" vertical="center" wrapText="1"/>
      <protection locked="0"/>
    </xf>
    <xf numFmtId="0" fontId="45" fillId="29" borderId="137" xfId="0" applyFont="1" applyFill="1" applyBorder="1" applyAlignment="1" applyProtection="1">
      <alignment horizontal="left" vertical="center" wrapText="1"/>
      <protection locked="0"/>
    </xf>
    <xf numFmtId="0" fontId="45" fillId="29" borderId="34" xfId="0" applyFont="1" applyFill="1" applyBorder="1" applyAlignment="1" applyProtection="1">
      <alignment horizontal="left" vertical="center" wrapText="1"/>
      <protection locked="0"/>
    </xf>
    <xf numFmtId="0" fontId="2" fillId="22" borderId="284" xfId="0" applyFont="1" applyFill="1" applyBorder="1" applyAlignment="1" applyProtection="1">
      <alignment horizontal="center"/>
      <protection locked="0"/>
    </xf>
    <xf numFmtId="0" fontId="2" fillId="22" borderId="285" xfId="0" applyFont="1" applyFill="1" applyBorder="1" applyAlignment="1" applyProtection="1">
      <alignment horizontal="center"/>
      <protection locked="0"/>
    </xf>
    <xf numFmtId="0" fontId="2" fillId="22" borderId="286" xfId="0" applyFont="1" applyFill="1" applyBorder="1" applyAlignment="1" applyProtection="1">
      <alignment horizontal="center"/>
      <protection locked="0"/>
    </xf>
    <xf numFmtId="0" fontId="6" fillId="0" borderId="210" xfId="0" applyFont="1" applyBorder="1" applyAlignment="1" applyProtection="1">
      <alignment horizontal="left" vertical="center" wrapText="1"/>
      <protection locked="0"/>
    </xf>
    <xf numFmtId="0" fontId="11" fillId="0" borderId="205" xfId="0" applyFont="1" applyBorder="1" applyAlignment="1" applyProtection="1">
      <alignment horizontal="center"/>
      <protection locked="0"/>
    </xf>
    <xf numFmtId="0" fontId="11" fillId="0" borderId="75" xfId="0" applyFont="1" applyBorder="1" applyAlignment="1" applyProtection="1">
      <alignment horizontal="center"/>
      <protection locked="0"/>
    </xf>
    <xf numFmtId="0" fontId="11" fillId="0" borderId="76" xfId="0" applyFont="1" applyBorder="1" applyAlignment="1" applyProtection="1">
      <alignment horizontal="center"/>
      <protection locked="0"/>
    </xf>
    <xf numFmtId="0" fontId="58" fillId="0" borderId="205" xfId="0" applyFont="1" applyBorder="1" applyAlignment="1" applyProtection="1">
      <alignment horizontal="center"/>
      <protection locked="0"/>
    </xf>
    <xf numFmtId="0" fontId="47" fillId="24" borderId="250" xfId="0" applyFont="1" applyFill="1" applyBorder="1" applyAlignment="1" applyProtection="1">
      <alignment horizontal="left" vertical="center" wrapText="1"/>
      <protection locked="0"/>
    </xf>
    <xf numFmtId="0" fontId="47" fillId="24" borderId="73" xfId="0" applyFont="1" applyFill="1" applyBorder="1" applyAlignment="1" applyProtection="1">
      <alignment horizontal="left" vertical="center" wrapText="1"/>
      <protection locked="0"/>
    </xf>
    <xf numFmtId="0" fontId="47" fillId="24" borderId="74" xfId="0" applyFont="1" applyFill="1" applyBorder="1" applyAlignment="1" applyProtection="1">
      <alignment horizontal="left" vertical="center" wrapText="1"/>
      <protection locked="0"/>
    </xf>
    <xf numFmtId="0" fontId="48" fillId="0" borderId="210" xfId="0" applyFont="1" applyFill="1" applyBorder="1" applyAlignment="1" applyProtection="1">
      <alignment horizontal="left" vertical="center" wrapText="1"/>
      <protection locked="0"/>
    </xf>
    <xf numFmtId="0" fontId="48" fillId="0" borderId="41" xfId="0" applyFont="1" applyFill="1" applyBorder="1" applyAlignment="1" applyProtection="1">
      <alignment horizontal="left" vertical="center" wrapText="1"/>
      <protection locked="0"/>
    </xf>
    <xf numFmtId="0" fontId="6" fillId="29" borderId="97" xfId="0" applyFont="1" applyFill="1" applyBorder="1" applyAlignment="1" applyProtection="1">
      <alignment horizontal="left" vertical="center" wrapText="1"/>
      <protection locked="0"/>
    </xf>
    <xf numFmtId="0" fontId="6" fillId="24" borderId="35" xfId="0" applyFont="1" applyFill="1" applyBorder="1" applyAlignment="1" applyProtection="1">
      <alignment horizontal="left" vertical="center" wrapText="1"/>
      <protection locked="0"/>
    </xf>
    <xf numFmtId="0" fontId="6" fillId="29" borderId="260" xfId="0" applyFont="1" applyFill="1" applyBorder="1" applyAlignment="1" applyProtection="1">
      <alignment horizontal="left" vertical="center" wrapText="1"/>
      <protection locked="0"/>
    </xf>
    <xf numFmtId="0" fontId="7" fillId="29" borderId="132" xfId="0" applyFont="1" applyFill="1" applyBorder="1" applyAlignment="1" applyProtection="1">
      <alignment horizontal="left" vertical="center" wrapText="1"/>
      <protection locked="0"/>
    </xf>
    <xf numFmtId="0" fontId="7" fillId="29" borderId="120" xfId="0" applyFont="1" applyFill="1" applyBorder="1" applyAlignment="1" applyProtection="1">
      <alignment horizontal="left" vertical="center" wrapText="1"/>
      <protection locked="0"/>
    </xf>
    <xf numFmtId="0" fontId="6" fillId="29" borderId="35" xfId="0" applyFont="1" applyFill="1" applyBorder="1" applyAlignment="1" applyProtection="1">
      <alignment horizontal="left" vertical="center" wrapText="1"/>
      <protection locked="0"/>
    </xf>
    <xf numFmtId="0" fontId="6" fillId="29" borderId="0" xfId="0" applyFont="1" applyFill="1" applyBorder="1" applyAlignment="1" applyProtection="1">
      <alignment horizontal="left" vertical="center" wrapText="1"/>
      <protection locked="0"/>
    </xf>
    <xf numFmtId="0" fontId="6" fillId="0" borderId="229" xfId="0" applyFont="1" applyBorder="1" applyAlignment="1" applyProtection="1">
      <alignment horizontal="left" vertical="center" wrapText="1"/>
      <protection locked="0"/>
    </xf>
    <xf numFmtId="0" fontId="6" fillId="0" borderId="230" xfId="0" applyFont="1" applyBorder="1" applyAlignment="1" applyProtection="1">
      <alignment horizontal="left" vertical="center" wrapText="1"/>
      <protection locked="0"/>
    </xf>
    <xf numFmtId="0" fontId="6" fillId="0" borderId="166" xfId="0" applyFont="1" applyBorder="1" applyAlignment="1" applyProtection="1">
      <alignment horizontal="left" vertical="center" wrapText="1"/>
      <protection locked="0"/>
    </xf>
    <xf numFmtId="0" fontId="47" fillId="24" borderId="97" xfId="0" applyFont="1" applyFill="1" applyBorder="1" applyAlignment="1" applyProtection="1">
      <alignment horizontal="left" vertical="center" wrapText="1"/>
      <protection locked="0"/>
    </xf>
    <xf numFmtId="0" fontId="58" fillId="0" borderId="185" xfId="0" applyFont="1" applyBorder="1" applyAlignment="1" applyProtection="1">
      <alignment horizontal="center"/>
      <protection locked="0"/>
    </xf>
    <xf numFmtId="0" fontId="0" fillId="0" borderId="34" xfId="0" applyFont="1" applyBorder="1" applyAlignment="1">
      <alignment horizontal="left" vertical="center" wrapText="1"/>
    </xf>
    <xf numFmtId="0" fontId="0" fillId="0" borderId="50" xfId="0" applyFont="1" applyBorder="1" applyAlignment="1">
      <alignment horizontal="left" vertical="center" wrapText="1"/>
    </xf>
    <xf numFmtId="0" fontId="22" fillId="0" borderId="137" xfId="0" applyFont="1" applyBorder="1" applyAlignment="1" applyProtection="1">
      <alignment horizontal="left" vertical="center" wrapText="1"/>
      <protection locked="0"/>
    </xf>
    <xf numFmtId="0" fontId="59" fillId="0" borderId="34" xfId="0" applyFont="1" applyBorder="1" applyAlignment="1">
      <alignment horizontal="left" vertical="center" wrapText="1"/>
    </xf>
    <xf numFmtId="0" fontId="59" fillId="0" borderId="50" xfId="0" applyFont="1" applyBorder="1" applyAlignment="1">
      <alignment horizontal="left" vertical="center" wrapText="1"/>
    </xf>
    <xf numFmtId="0" fontId="1" fillId="0" borderId="235" xfId="0" applyFont="1" applyBorder="1" applyAlignment="1" applyProtection="1">
      <alignment horizontal="left"/>
      <protection locked="0"/>
    </xf>
    <xf numFmtId="0" fontId="1" fillId="0" borderId="236" xfId="0" applyFont="1" applyBorder="1" applyAlignment="1" applyProtection="1">
      <alignment horizontal="left"/>
      <protection locked="0"/>
    </xf>
    <xf numFmtId="0" fontId="1" fillId="0" borderId="170" xfId="0" applyFont="1" applyBorder="1" applyAlignment="1" applyProtection="1">
      <alignment horizontal="left"/>
      <protection locked="0"/>
    </xf>
    <xf numFmtId="0" fontId="6" fillId="24" borderId="13" xfId="0" applyFont="1" applyFill="1" applyBorder="1" applyAlignment="1" applyProtection="1">
      <alignment horizontal="left" vertical="center" wrapText="1"/>
      <protection locked="0"/>
    </xf>
    <xf numFmtId="0" fontId="6" fillId="24" borderId="14" xfId="0" applyFont="1" applyFill="1" applyBorder="1" applyAlignment="1" applyProtection="1">
      <alignment horizontal="left" vertical="center" wrapText="1"/>
      <protection locked="0"/>
    </xf>
    <xf numFmtId="0" fontId="6" fillId="24" borderId="172" xfId="0" applyFont="1" applyFill="1" applyBorder="1" applyAlignment="1" applyProtection="1">
      <alignment horizontal="left" vertical="center" wrapText="1"/>
      <protection locked="0"/>
    </xf>
    <xf numFmtId="0" fontId="7" fillId="0" borderId="287" xfId="0" applyFont="1" applyFill="1" applyBorder="1" applyAlignment="1" applyProtection="1">
      <alignment horizontal="left" vertical="center" wrapText="1"/>
      <protection locked="0"/>
    </xf>
    <xf numFmtId="0" fontId="7" fillId="0" borderId="133" xfId="0" applyFont="1" applyFill="1" applyBorder="1" applyAlignment="1" applyProtection="1">
      <alignment horizontal="left" vertical="center" wrapText="1"/>
      <protection locked="0"/>
    </xf>
    <xf numFmtId="0" fontId="22" fillId="0" borderId="47" xfId="0" applyFont="1" applyBorder="1" applyAlignment="1" applyProtection="1">
      <alignment horizontal="left" vertical="center" wrapText="1"/>
      <protection locked="0"/>
    </xf>
    <xf numFmtId="0" fontId="6" fillId="29" borderId="151" xfId="0" applyFont="1" applyFill="1" applyBorder="1" applyAlignment="1" applyProtection="1">
      <alignment horizontal="left" vertical="center" wrapText="1"/>
      <protection locked="0"/>
    </xf>
    <xf numFmtId="0" fontId="6" fillId="29" borderId="95" xfId="0" applyFont="1" applyFill="1" applyBorder="1" applyAlignment="1" applyProtection="1">
      <alignment horizontal="left" vertical="center" wrapText="1"/>
      <protection locked="0"/>
    </xf>
    <xf numFmtId="0" fontId="45" fillId="24" borderId="155" xfId="0" applyFont="1" applyFill="1" applyBorder="1" applyAlignment="1" applyProtection="1">
      <alignment horizontal="left" vertical="center" wrapText="1"/>
      <protection locked="0"/>
    </xf>
    <xf numFmtId="0" fontId="2" fillId="22" borderId="81" xfId="0" applyFont="1" applyFill="1" applyBorder="1" applyAlignment="1" applyProtection="1">
      <alignment horizontal="center"/>
      <protection locked="0"/>
    </xf>
    <xf numFmtId="0" fontId="2" fillId="22" borderId="75" xfId="0" applyFont="1" applyFill="1" applyBorder="1" applyAlignment="1" applyProtection="1">
      <alignment horizontal="center"/>
      <protection locked="0"/>
    </xf>
    <xf numFmtId="0" fontId="2" fillId="22" borderId="20" xfId="0" applyFont="1" applyFill="1" applyBorder="1" applyAlignment="1" applyProtection="1">
      <alignment horizontal="center"/>
      <protection locked="0"/>
    </xf>
    <xf numFmtId="9" fontId="7" fillId="7" borderId="288" xfId="0" applyNumberFormat="1" applyFont="1" applyFill="1" applyBorder="1" applyAlignment="1" applyProtection="1">
      <alignment horizontal="center" vertical="center" wrapText="1"/>
      <protection locked="0"/>
    </xf>
    <xf numFmtId="0" fontId="45" fillId="24" borderId="151" xfId="0" applyFont="1" applyFill="1" applyBorder="1" applyAlignment="1" applyProtection="1">
      <alignment horizontal="left" vertical="center" wrapText="1"/>
      <protection locked="0"/>
    </xf>
    <xf numFmtId="0" fontId="45" fillId="24" borderId="94" xfId="0" applyFont="1" applyFill="1" applyBorder="1" applyAlignment="1" applyProtection="1">
      <alignment horizontal="left" vertical="center" wrapText="1"/>
      <protection locked="0"/>
    </xf>
    <xf numFmtId="0" fontId="45" fillId="24" borderId="95" xfId="0" applyFont="1" applyFill="1" applyBorder="1" applyAlignment="1" applyProtection="1">
      <alignment horizontal="left" vertical="center" wrapText="1"/>
      <protection locked="0"/>
    </xf>
    <xf numFmtId="0" fontId="6" fillId="29" borderId="271" xfId="0" applyFont="1" applyFill="1" applyBorder="1" applyAlignment="1" applyProtection="1">
      <alignment horizontal="left" wrapText="1"/>
      <protection locked="0"/>
    </xf>
    <xf numFmtId="0" fontId="6" fillId="29" borderId="73" xfId="0" applyFont="1" applyFill="1" applyBorder="1" applyAlignment="1" applyProtection="1">
      <alignment horizontal="left" wrapText="1"/>
      <protection locked="0"/>
    </xf>
    <xf numFmtId="0" fontId="22" fillId="0" borderId="210" xfId="0" applyFont="1" applyFill="1" applyBorder="1" applyAlignment="1" applyProtection="1">
      <alignment horizontal="left" vertical="center" wrapText="1"/>
      <protection locked="0"/>
    </xf>
    <xf numFmtId="0" fontId="22" fillId="0" borderId="41" xfId="0" applyFont="1" applyFill="1" applyBorder="1" applyAlignment="1" applyProtection="1">
      <alignment horizontal="left" vertical="center" wrapText="1"/>
      <protection locked="0"/>
    </xf>
    <xf numFmtId="0" fontId="4" fillId="22" borderId="262" xfId="0" applyFont="1" applyFill="1" applyBorder="1" applyAlignment="1" applyProtection="1">
      <alignment horizontal="center" vertical="center" wrapText="1"/>
      <protection locked="0"/>
    </xf>
    <xf numFmtId="0" fontId="4" fillId="22" borderId="143"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58" xfId="0" applyFont="1" applyBorder="1" applyAlignment="1" applyProtection="1">
      <alignment horizontal="center" vertical="center" wrapText="1"/>
      <protection locked="0"/>
    </xf>
    <xf numFmtId="0" fontId="22" fillId="0" borderId="289" xfId="0" applyFont="1" applyBorder="1" applyAlignment="1" applyProtection="1">
      <alignment horizontal="left" vertical="center" wrapText="1"/>
      <protection locked="0"/>
    </xf>
    <xf numFmtId="0" fontId="59" fillId="0" borderId="196" xfId="0" applyFont="1" applyBorder="1" applyAlignment="1">
      <alignment horizontal="left" vertical="center" wrapText="1"/>
    </xf>
    <xf numFmtId="0" fontId="59" fillId="0" borderId="168" xfId="0" applyFont="1" applyBorder="1" applyAlignment="1">
      <alignment horizontal="left" vertical="center" wrapText="1"/>
    </xf>
    <xf numFmtId="0" fontId="20" fillId="4" borderId="262" xfId="0" applyFont="1" applyFill="1" applyBorder="1" applyAlignment="1" applyProtection="1">
      <alignment horizontal="center" vertical="center" wrapText="1"/>
      <protection locked="0"/>
    </xf>
    <xf numFmtId="0" fontId="20" fillId="4" borderId="143" xfId="0" applyFont="1" applyFill="1" applyBorder="1" applyAlignment="1" applyProtection="1">
      <alignment horizontal="center" vertical="center" wrapText="1"/>
      <protection locked="0"/>
    </xf>
    <xf numFmtId="0" fontId="4" fillId="0" borderId="262" xfId="0" applyFont="1" applyFill="1" applyBorder="1" applyAlignment="1" applyProtection="1">
      <alignment horizontal="center" vertical="center"/>
      <protection locked="0"/>
    </xf>
    <xf numFmtId="0" fontId="4" fillId="0" borderId="143" xfId="0" applyFont="1" applyFill="1" applyBorder="1" applyAlignment="1" applyProtection="1">
      <alignment horizontal="center" vertical="center"/>
      <protection locked="0"/>
    </xf>
    <xf numFmtId="0" fontId="6" fillId="29" borderId="263" xfId="0" applyFont="1" applyFill="1" applyBorder="1" applyAlignment="1" applyProtection="1">
      <alignment horizontal="left" vertical="center" wrapText="1"/>
      <protection locked="0"/>
    </xf>
    <xf numFmtId="0" fontId="6" fillId="29" borderId="257" xfId="0" applyFont="1" applyFill="1" applyBorder="1" applyAlignment="1" applyProtection="1">
      <alignment horizontal="left" vertical="center" wrapText="1"/>
      <protection locked="0"/>
    </xf>
    <xf numFmtId="0" fontId="6" fillId="29" borderId="264" xfId="0" applyFont="1" applyFill="1" applyBorder="1" applyAlignment="1" applyProtection="1">
      <alignment horizontal="left" vertical="center" wrapText="1"/>
      <protection locked="0"/>
    </xf>
    <xf numFmtId="0" fontId="22" fillId="0" borderId="290" xfId="0" applyFont="1" applyBorder="1" applyAlignment="1" applyProtection="1">
      <alignment horizontal="left" vertical="center" wrapText="1"/>
      <protection locked="0"/>
    </xf>
    <xf numFmtId="0" fontId="59" fillId="0" borderId="12" xfId="0" applyFont="1" applyBorder="1" applyAlignment="1">
      <alignment horizontal="left" vertical="center" wrapText="1"/>
    </xf>
    <xf numFmtId="0" fontId="22" fillId="0" borderId="290" xfId="0" applyFont="1" applyBorder="1" applyAlignment="1" applyProtection="1">
      <alignment horizontal="left" vertical="center" wrapText="1"/>
      <protection locked="0"/>
    </xf>
    <xf numFmtId="0" fontId="22" fillId="0" borderId="291" xfId="0" applyFont="1" applyBorder="1" applyAlignment="1" applyProtection="1">
      <alignment horizontal="left" vertical="center" wrapText="1"/>
      <protection locked="0"/>
    </xf>
    <xf numFmtId="0" fontId="59" fillId="0" borderId="159" xfId="0" applyFont="1" applyBorder="1" applyAlignment="1">
      <alignment horizontal="left" vertical="center" wrapText="1"/>
    </xf>
    <xf numFmtId="0" fontId="22" fillId="0" borderId="289" xfId="0" applyFont="1" applyBorder="1" applyAlignment="1" applyProtection="1">
      <alignment horizontal="left" vertical="top" wrapText="1"/>
      <protection locked="0"/>
    </xf>
    <xf numFmtId="0" fontId="59" fillId="0" borderId="196" xfId="0" applyFont="1" applyBorder="1" applyAlignment="1">
      <alignment horizontal="left" vertical="top" wrapText="1"/>
    </xf>
    <xf numFmtId="0" fontId="59" fillId="0" borderId="168" xfId="0" applyFont="1" applyBorder="1" applyAlignment="1">
      <alignment horizontal="left" vertical="top" wrapText="1"/>
    </xf>
    <xf numFmtId="0" fontId="7" fillId="0" borderId="290" xfId="0" applyFont="1" applyBorder="1" applyAlignment="1" applyProtection="1">
      <alignment horizontal="center" vertical="center" wrapText="1"/>
      <protection locked="0"/>
    </xf>
    <xf numFmtId="0" fontId="22" fillId="0" borderId="241" xfId="0" applyFont="1" applyBorder="1" applyAlignment="1" applyProtection="1">
      <alignment horizontal="left" vertical="center" wrapText="1"/>
      <protection locked="0"/>
    </xf>
    <xf numFmtId="0" fontId="59" fillId="0" borderId="201" xfId="0" applyFont="1" applyBorder="1" applyAlignment="1">
      <alignment horizontal="left" vertical="center" wrapText="1"/>
    </xf>
    <xf numFmtId="0" fontId="59" fillId="0" borderId="190" xfId="0" applyFont="1" applyBorder="1" applyAlignment="1">
      <alignment horizontal="left" vertical="center" wrapText="1"/>
    </xf>
    <xf numFmtId="0" fontId="7" fillId="0" borderId="292" xfId="0" applyFont="1" applyBorder="1" applyAlignment="1" applyProtection="1">
      <alignment horizontal="left" vertical="center" wrapText="1"/>
      <protection locked="0"/>
    </xf>
    <xf numFmtId="0" fontId="7" fillId="0" borderId="156" xfId="0" applyFont="1" applyBorder="1" applyAlignment="1" applyProtection="1">
      <alignment horizontal="left" vertical="center" wrapText="1"/>
      <protection locked="0"/>
    </xf>
    <xf numFmtId="0" fontId="3" fillId="0" borderId="77" xfId="0" applyFont="1" applyBorder="1" applyAlignment="1" applyProtection="1">
      <alignment horizontal="center" vertical="center" wrapText="1"/>
      <protection locked="0"/>
    </xf>
    <xf numFmtId="0" fontId="3" fillId="0" borderId="215"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61" fillId="0" borderId="209" xfId="0" applyFont="1" applyBorder="1" applyAlignment="1" applyProtection="1">
      <alignment horizontal="left" vertical="center" wrapText="1"/>
      <protection locked="0"/>
    </xf>
    <xf numFmtId="0" fontId="61" fillId="0" borderId="47" xfId="0" applyFont="1" applyBorder="1" applyAlignment="1" applyProtection="1">
      <alignment horizontal="left" vertical="center" wrapText="1"/>
      <protection locked="0"/>
    </xf>
    <xf numFmtId="0" fontId="8" fillId="0" borderId="290" xfId="0" applyFont="1" applyBorder="1" applyAlignment="1" applyProtection="1">
      <alignment horizontal="left"/>
      <protection locked="0"/>
    </xf>
    <xf numFmtId="0" fontId="0" fillId="0" borderId="12" xfId="0" applyBorder="1" applyAlignment="1">
      <alignment horizontal="left"/>
    </xf>
    <xf numFmtId="0" fontId="22" fillId="0" borderId="290" xfId="0"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61" fillId="0" borderId="213" xfId="0" applyFont="1" applyBorder="1" applyAlignment="1" applyProtection="1">
      <alignment horizontal="left" vertical="center" wrapText="1"/>
      <protection locked="0"/>
    </xf>
    <xf numFmtId="0" fontId="61" fillId="0" borderId="59" xfId="0" applyFont="1" applyBorder="1" applyAlignment="1" applyProtection="1">
      <alignment horizontal="left" vertical="center" wrapText="1"/>
      <protection locked="0"/>
    </xf>
    <xf numFmtId="0" fontId="8" fillId="0" borderId="293" xfId="0" applyFont="1" applyBorder="1" applyAlignment="1" applyProtection="1">
      <alignment horizontal="left"/>
      <protection locked="0"/>
    </xf>
    <xf numFmtId="0" fontId="0" fillId="0" borderId="194" xfId="0" applyBorder="1" applyAlignment="1">
      <alignment horizontal="left"/>
    </xf>
    <xf numFmtId="0" fontId="47" fillId="24" borderId="260" xfId="0" applyFont="1" applyFill="1" applyBorder="1" applyAlignment="1" applyProtection="1">
      <alignment horizontal="left" vertical="center" wrapText="1"/>
      <protection locked="0"/>
    </xf>
    <xf numFmtId="0" fontId="47" fillId="24" borderId="120" xfId="0" applyFont="1" applyFill="1" applyBorder="1" applyAlignment="1" applyProtection="1">
      <alignment horizontal="left" vertical="center" wrapText="1"/>
      <protection locked="0"/>
    </xf>
    <xf numFmtId="0" fontId="6" fillId="0" borderId="294" xfId="0" applyFont="1" applyBorder="1" applyAlignment="1" applyProtection="1">
      <alignment horizontal="left" vertical="center" wrapText="1"/>
      <protection locked="0"/>
    </xf>
    <xf numFmtId="0" fontId="6" fillId="0" borderId="191" xfId="0" applyFont="1" applyBorder="1" applyAlignment="1" applyProtection="1">
      <alignment horizontal="left" vertical="center" wrapText="1"/>
      <protection locked="0"/>
    </xf>
    <xf numFmtId="0" fontId="7" fillId="0" borderId="29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8" fillId="0" borderId="289" xfId="0" applyFont="1" applyBorder="1" applyAlignment="1" applyProtection="1">
      <alignment horizontal="left" wrapText="1"/>
      <protection locked="0"/>
    </xf>
    <xf numFmtId="0" fontId="8" fillId="0" borderId="196" xfId="0" applyFont="1" applyBorder="1" applyAlignment="1" applyProtection="1">
      <alignment horizontal="left" wrapText="1"/>
      <protection locked="0"/>
    </xf>
    <xf numFmtId="0" fontId="8" fillId="0" borderId="168" xfId="0" applyFont="1" applyBorder="1" applyAlignment="1" applyProtection="1">
      <alignment horizontal="left" wrapText="1"/>
      <protection locked="0"/>
    </xf>
    <xf numFmtId="0" fontId="8" fillId="0" borderId="81" xfId="0" applyFont="1" applyBorder="1" applyAlignment="1" applyProtection="1">
      <alignment horizontal="left"/>
      <protection locked="0"/>
    </xf>
    <xf numFmtId="0" fontId="0" fillId="0" borderId="75" xfId="0" applyBorder="1" applyAlignment="1">
      <alignment horizontal="left"/>
    </xf>
    <xf numFmtId="0" fontId="47" fillId="0" borderId="48" xfId="0" applyFont="1" applyFill="1" applyBorder="1" applyAlignment="1" applyProtection="1">
      <alignment horizontal="left" vertical="center" wrapText="1"/>
      <protection locked="0"/>
    </xf>
    <xf numFmtId="0" fontId="47" fillId="0" borderId="34" xfId="0" applyFont="1" applyFill="1" applyBorder="1" applyAlignment="1" applyProtection="1">
      <alignment horizontal="left" vertical="center" wrapText="1"/>
      <protection locked="0"/>
    </xf>
    <xf numFmtId="0" fontId="45" fillId="24" borderId="97" xfId="0" applyFont="1" applyFill="1" applyBorder="1" applyAlignment="1" applyProtection="1">
      <alignment horizontal="left" vertical="center" wrapText="1"/>
      <protection locked="0"/>
    </xf>
    <xf numFmtId="0" fontId="45" fillId="0" borderId="48" xfId="0" applyFont="1" applyFill="1" applyBorder="1" applyAlignment="1" applyProtection="1">
      <alignment horizontal="left" vertical="center" wrapText="1"/>
      <protection locked="0"/>
    </xf>
    <xf numFmtId="0" fontId="45" fillId="0" borderId="34" xfId="0" applyFont="1" applyFill="1" applyBorder="1" applyAlignment="1" applyProtection="1">
      <alignment horizontal="left" vertical="center" wrapText="1"/>
      <protection locked="0"/>
    </xf>
    <xf numFmtId="0" fontId="0" fillId="0" borderId="155" xfId="0" applyFont="1" applyBorder="1" applyAlignment="1">
      <alignment horizontal="center"/>
    </xf>
    <xf numFmtId="0" fontId="61" fillId="0" borderId="209" xfId="0" applyFont="1" applyBorder="1" applyAlignment="1" applyProtection="1">
      <alignment horizontal="left" vertical="center" wrapText="1"/>
      <protection locked="0"/>
    </xf>
    <xf numFmtId="0" fontId="61" fillId="0" borderId="47" xfId="0" applyFont="1" applyBorder="1" applyAlignment="1" applyProtection="1">
      <alignment horizontal="left" vertical="center" wrapText="1"/>
      <protection locked="0"/>
    </xf>
    <xf numFmtId="0" fontId="1" fillId="0" borderId="137" xfId="0" applyFont="1" applyBorder="1" applyAlignment="1" applyProtection="1">
      <alignment horizontal="center" wrapText="1"/>
      <protection locked="0"/>
    </xf>
    <xf numFmtId="0" fontId="1" fillId="0" borderId="34" xfId="0" applyFont="1" applyBorder="1" applyAlignment="1" applyProtection="1">
      <alignment horizontal="center" wrapText="1"/>
      <protection locked="0"/>
    </xf>
    <xf numFmtId="0" fontId="1" fillId="0" borderId="154" xfId="0" applyFont="1" applyBorder="1" applyAlignment="1" applyProtection="1">
      <alignment horizontal="center" wrapText="1"/>
      <protection locked="0"/>
    </xf>
    <xf numFmtId="0" fontId="6" fillId="29" borderId="120" xfId="0" applyFont="1" applyFill="1" applyBorder="1" applyAlignment="1" applyProtection="1">
      <alignment horizontal="left" vertical="center" wrapText="1"/>
      <protection locked="0"/>
    </xf>
    <xf numFmtId="0" fontId="45" fillId="24" borderId="34" xfId="0" applyFont="1" applyFill="1" applyBorder="1" applyAlignment="1" applyProtection="1">
      <alignment horizontal="center" vertical="center" wrapText="1"/>
      <protection locked="0"/>
    </xf>
    <xf numFmtId="0" fontId="6" fillId="24" borderId="212" xfId="0" applyFont="1" applyFill="1" applyBorder="1" applyAlignment="1" applyProtection="1">
      <alignment horizontal="left" vertical="center" wrapText="1"/>
      <protection locked="0"/>
    </xf>
    <xf numFmtId="0" fontId="2" fillId="22" borderId="81" xfId="0" applyFont="1" applyFill="1" applyBorder="1" applyAlignment="1" applyProtection="1">
      <alignment horizontal="center" vertical="center" wrapText="1"/>
      <protection locked="0"/>
    </xf>
    <xf numFmtId="0" fontId="2" fillId="22" borderId="75" xfId="0" applyFont="1" applyFill="1" applyBorder="1" applyAlignment="1" applyProtection="1">
      <alignment horizontal="center" vertical="center" wrapText="1"/>
      <protection locked="0"/>
    </xf>
    <xf numFmtId="0" fontId="2" fillId="22" borderId="20" xfId="0" applyFont="1" applyFill="1" applyBorder="1" applyAlignment="1" applyProtection="1">
      <alignment horizontal="center" vertical="center" wrapText="1"/>
      <protection locked="0"/>
    </xf>
    <xf numFmtId="0" fontId="57" fillId="0" borderId="209" xfId="0" applyFont="1" applyFill="1" applyBorder="1" applyAlignment="1" applyProtection="1">
      <alignment horizontal="left" vertical="center" wrapText="1"/>
      <protection locked="0"/>
    </xf>
    <xf numFmtId="9" fontId="1" fillId="0" borderId="141" xfId="0" applyNumberFormat="1" applyFont="1" applyBorder="1" applyAlignment="1" applyProtection="1">
      <alignment horizontal="center" wrapText="1"/>
      <protection locked="0"/>
    </xf>
    <xf numFmtId="0" fontId="0" fillId="0" borderId="155" xfId="0" applyBorder="1" applyAlignment="1">
      <alignment horizontal="center" wrapText="1"/>
    </xf>
    <xf numFmtId="0" fontId="41" fillId="24" borderId="48" xfId="0" applyFont="1" applyFill="1" applyBorder="1" applyAlignment="1" applyProtection="1">
      <alignment horizontal="left" vertical="center" wrapText="1"/>
      <protection locked="0"/>
    </xf>
    <xf numFmtId="0" fontId="41" fillId="24" borderId="34" xfId="0" applyFont="1" applyFill="1" applyBorder="1" applyAlignment="1" applyProtection="1">
      <alignment horizontal="left" vertical="center" wrapText="1"/>
      <protection locked="0"/>
    </xf>
    <xf numFmtId="0" fontId="45" fillId="24" borderId="82" xfId="0" applyFont="1" applyFill="1" applyBorder="1" applyAlignment="1" applyProtection="1">
      <alignment horizontal="left" vertical="center" wrapText="1"/>
      <protection locked="0"/>
    </xf>
    <xf numFmtId="0" fontId="41" fillId="24" borderId="35"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2" fillId="22" borderId="205" xfId="0" applyFont="1" applyFill="1" applyBorder="1" applyAlignment="1" applyProtection="1">
      <alignment horizontal="center"/>
      <protection locked="0"/>
    </xf>
    <xf numFmtId="0" fontId="2" fillId="22" borderId="76" xfId="0" applyFont="1" applyFill="1" applyBorder="1" applyAlignment="1" applyProtection="1">
      <alignment horizontal="center"/>
      <protection locked="0"/>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7" fillId="0" borderId="62" xfId="0" applyFont="1" applyBorder="1" applyAlignment="1" applyProtection="1">
      <alignment horizontal="left" vertical="center" wrapText="1"/>
      <protection locked="0"/>
    </xf>
    <xf numFmtId="0" fontId="6" fillId="0" borderId="47" xfId="0" applyFont="1" applyBorder="1" applyAlignment="1">
      <alignment horizontal="left" vertical="center" wrapText="1"/>
    </xf>
    <xf numFmtId="0" fontId="7" fillId="0" borderId="151"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6" fillId="24" borderId="65" xfId="0" applyFont="1" applyFill="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1" fillId="0" borderId="94" xfId="0" applyFont="1" applyBorder="1" applyAlignment="1" applyProtection="1">
      <alignment horizontal="left"/>
      <protection locked="0"/>
    </xf>
    <xf numFmtId="0" fontId="1" fillId="0" borderId="58" xfId="0" applyFont="1" applyBorder="1" applyAlignment="1" applyProtection="1">
      <alignment horizontal="left"/>
      <protection locked="0"/>
    </xf>
    <xf numFmtId="0" fontId="6" fillId="29" borderId="212" xfId="0" applyFont="1" applyFill="1" applyBorder="1" applyAlignment="1" applyProtection="1">
      <alignment horizontal="left" vertical="center" wrapText="1"/>
      <protection locked="0"/>
    </xf>
    <xf numFmtId="0" fontId="6" fillId="29" borderId="82" xfId="0" applyFont="1" applyFill="1" applyBorder="1" applyAlignment="1" applyProtection="1">
      <alignment horizontal="left" vertical="center" wrapText="1"/>
      <protection locked="0"/>
    </xf>
    <xf numFmtId="0" fontId="42" fillId="0" borderId="209" xfId="0" applyFont="1" applyFill="1" applyBorder="1" applyAlignment="1" applyProtection="1">
      <alignment horizontal="left" vertical="center" wrapText="1"/>
      <protection locked="0"/>
    </xf>
    <xf numFmtId="0" fontId="42" fillId="0" borderId="47" xfId="0" applyFont="1" applyFill="1" applyBorder="1" applyAlignment="1" applyProtection="1">
      <alignment horizontal="left" vertical="center" wrapText="1"/>
      <protection locked="0"/>
    </xf>
    <xf numFmtId="0" fontId="6" fillId="24" borderId="274" xfId="0" applyFont="1" applyFill="1" applyBorder="1" applyAlignment="1" applyProtection="1">
      <alignment horizontal="left" vertical="center" wrapText="1"/>
      <protection locked="0"/>
    </xf>
    <xf numFmtId="9" fontId="1" fillId="0" borderId="153" xfId="0" applyNumberFormat="1" applyFont="1" applyBorder="1" applyAlignment="1" applyProtection="1">
      <alignment horizontal="center"/>
      <protection locked="0"/>
    </xf>
    <xf numFmtId="9" fontId="1" fillId="0" borderId="152" xfId="0" applyNumberFormat="1" applyFont="1" applyBorder="1" applyAlignment="1" applyProtection="1">
      <alignment horizontal="center"/>
      <protection locked="0"/>
    </xf>
    <xf numFmtId="9" fontId="1" fillId="0" borderId="139" xfId="0" applyNumberFormat="1" applyFont="1" applyBorder="1" applyAlignment="1" applyProtection="1">
      <alignment horizontal="center"/>
      <protection locked="0"/>
    </xf>
    <xf numFmtId="0" fontId="1" fillId="0" borderId="232" xfId="0" applyFont="1" applyBorder="1" applyAlignment="1" applyProtection="1">
      <alignment horizont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 name="Währung"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Scheda%20calcolo%20costo%20processo%20rev.%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DB%20personale%20tempo_costo%20piccoli%20comun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8.%20Utenze_consumi%20per%20processo%20piccoli%20comu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STO PROCESSO"/>
      <sheetName val="costi diretti"/>
      <sheetName val=" personale"/>
      <sheetName val="collaboratori"/>
      <sheetName val="utenze"/>
      <sheetName val="beni consumo e altro"/>
    </sheetNames>
    <sheetDataSet>
      <sheetData sheetId="0">
        <row r="30">
          <cell r="K30">
            <v>124873.51500000001</v>
          </cell>
          <cell r="L30">
            <v>121992.815</v>
          </cell>
        </row>
        <row r="72">
          <cell r="K72">
            <v>136758.3916</v>
          </cell>
          <cell r="L72">
            <v>110792.4416</v>
          </cell>
        </row>
        <row r="114">
          <cell r="K114">
            <v>100369.654</v>
          </cell>
          <cell r="L114">
            <v>95636.39399999999</v>
          </cell>
        </row>
        <row r="156">
          <cell r="K156">
            <v>983797.5615</v>
          </cell>
          <cell r="L156">
            <v>979209.8115</v>
          </cell>
        </row>
        <row r="198">
          <cell r="K198">
            <v>431547.1382</v>
          </cell>
          <cell r="L198">
            <v>433261.3382</v>
          </cell>
        </row>
        <row r="240">
          <cell r="K240">
            <v>98993.88929999998</v>
          </cell>
          <cell r="L240">
            <v>94535.80929999998</v>
          </cell>
        </row>
        <row r="282">
          <cell r="K282">
            <v>122715.1585</v>
          </cell>
          <cell r="L282">
            <v>113190.4485</v>
          </cell>
        </row>
        <row r="324">
          <cell r="K324">
            <v>289603.554</v>
          </cell>
          <cell r="L324">
            <v>290638.194</v>
          </cell>
        </row>
        <row r="366">
          <cell r="K366">
            <v>240784.6365</v>
          </cell>
          <cell r="L366">
            <v>228291.3965</v>
          </cell>
        </row>
        <row r="408">
          <cell r="K408">
            <v>116586.561</v>
          </cell>
          <cell r="L408">
            <v>110299.651</v>
          </cell>
        </row>
        <row r="450">
          <cell r="K450">
            <v>142077.15409999999</v>
          </cell>
          <cell r="L450">
            <v>141949.15409999999</v>
          </cell>
        </row>
        <row r="492">
          <cell r="K492">
            <v>59207.8862</v>
          </cell>
          <cell r="L492">
            <v>54807.0562</v>
          </cell>
        </row>
        <row r="534">
          <cell r="K534">
            <v>98925.567</v>
          </cell>
          <cell r="L534">
            <v>94630.32699999999</v>
          </cell>
        </row>
        <row r="576">
          <cell r="K576">
            <v>198377.63350000003</v>
          </cell>
          <cell r="L576">
            <v>183847.79350000006</v>
          </cell>
        </row>
        <row r="618">
          <cell r="K618">
            <v>96392.0266</v>
          </cell>
          <cell r="L618">
            <v>86090.1266</v>
          </cell>
        </row>
        <row r="660">
          <cell r="L660">
            <v>155614.7065</v>
          </cell>
        </row>
        <row r="702">
          <cell r="L702">
            <v>104030.78149999998</v>
          </cell>
        </row>
        <row r="744">
          <cell r="L744">
            <v>239066.00770000002</v>
          </cell>
        </row>
        <row r="786">
          <cell r="K786">
            <v>293555.6613</v>
          </cell>
          <cell r="L786">
            <v>282581.4513</v>
          </cell>
        </row>
        <row r="874">
          <cell r="L874">
            <v>828944.6873999999</v>
          </cell>
        </row>
        <row r="916">
          <cell r="L916">
            <v>55644.3167</v>
          </cell>
        </row>
        <row r="958">
          <cell r="L958">
            <v>98089.2555</v>
          </cell>
        </row>
        <row r="1000">
          <cell r="K1000">
            <v>124196.53699999998</v>
          </cell>
          <cell r="L1000">
            <v>122391.80699999999</v>
          </cell>
        </row>
        <row r="1042">
          <cell r="K1042">
            <v>0</v>
          </cell>
          <cell r="L10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9_costo_personale "/>
      <sheetName val="2010_costo_personale"/>
      <sheetName val="2011_costo_personale "/>
      <sheetName val="2012_costo_personale"/>
      <sheetName val="2013_costo_personale"/>
      <sheetName val="2014 costo personale"/>
      <sheetName val="2015 costo personale"/>
    </sheetNames>
    <sheetDataSet>
      <sheetData sheetId="5">
        <row r="38">
          <cell r="Z38">
            <v>70428.6508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8"/>
      <sheetName val="2009"/>
      <sheetName val="2010"/>
      <sheetName val="2013"/>
      <sheetName val="2015"/>
    </sheetNames>
    <sheetDataSet>
      <sheetData sheetId="4">
        <row r="9">
          <cell r="C9">
            <v>43000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51"/>
  <sheetViews>
    <sheetView zoomScaleSheetLayoutView="75" zoomScalePageLayoutView="0" workbookViewId="0" topLeftCell="D1">
      <selection activeCell="E46" sqref="E46"/>
    </sheetView>
  </sheetViews>
  <sheetFormatPr defaultColWidth="9.140625" defaultRowHeight="12.75"/>
  <cols>
    <col min="1" max="1" width="20.7109375" style="14" customWidth="1"/>
    <col min="2" max="2" width="1.8515625" style="14" hidden="1" customWidth="1"/>
    <col min="3" max="3" width="40.7109375" style="14" customWidth="1"/>
    <col min="4" max="4" width="3.8515625" style="259" customWidth="1"/>
    <col min="5" max="5" width="78.7109375" style="266" customWidth="1"/>
    <col min="6" max="6" width="17.140625" style="22" hidden="1" customWidth="1"/>
    <col min="7" max="7" width="2.00390625" style="22" customWidth="1"/>
    <col min="8" max="8" width="1.8515625" style="22" customWidth="1"/>
    <col min="9" max="9" width="2.140625" style="22" customWidth="1"/>
    <col min="10" max="10" width="2.00390625" style="22" customWidth="1"/>
    <col min="11" max="18" width="24.8515625" style="1" customWidth="1"/>
    <col min="19" max="16384" width="9.140625" style="1" customWidth="1"/>
  </cols>
  <sheetData>
    <row r="1" spans="1:18" s="9" customFormat="1" ht="19.5" customHeight="1">
      <c r="A1" s="225" t="s">
        <v>437</v>
      </c>
      <c r="B1" s="226"/>
      <c r="C1" s="225" t="s">
        <v>438</v>
      </c>
      <c r="D1" s="225"/>
      <c r="E1" s="225" t="s">
        <v>439</v>
      </c>
      <c r="F1" s="788" t="s">
        <v>267</v>
      </c>
      <c r="G1" s="822"/>
      <c r="H1" s="822"/>
      <c r="I1" s="822"/>
      <c r="J1" s="822"/>
      <c r="K1" s="9" t="s">
        <v>440</v>
      </c>
      <c r="L1" s="9" t="s">
        <v>441</v>
      </c>
      <c r="M1" s="9" t="s">
        <v>442</v>
      </c>
      <c r="N1" s="9" t="s">
        <v>1333</v>
      </c>
      <c r="O1" s="9" t="s">
        <v>1334</v>
      </c>
      <c r="P1" s="9" t="s">
        <v>484</v>
      </c>
      <c r="Q1" s="9" t="s">
        <v>895</v>
      </c>
      <c r="R1" s="9" t="s">
        <v>896</v>
      </c>
    </row>
    <row r="2" spans="1:18" ht="22.5" customHeight="1">
      <c r="A2" s="1324" t="s">
        <v>485</v>
      </c>
      <c r="B2" s="228"/>
      <c r="C2" s="1325" t="s">
        <v>622</v>
      </c>
      <c r="D2" s="253">
        <v>24</v>
      </c>
      <c r="E2" s="797" t="s">
        <v>343</v>
      </c>
      <c r="F2" s="789" t="s">
        <v>342</v>
      </c>
      <c r="G2" s="829"/>
      <c r="H2" s="869"/>
      <c r="I2" s="877"/>
      <c r="J2" s="877"/>
      <c r="K2" s="10" t="s">
        <v>271</v>
      </c>
      <c r="L2" s="10" t="s">
        <v>272</v>
      </c>
      <c r="M2" s="10" t="s">
        <v>1438</v>
      </c>
      <c r="N2" s="10" t="s">
        <v>1431</v>
      </c>
      <c r="O2" s="10"/>
      <c r="P2" s="10"/>
      <c r="Q2" s="10"/>
      <c r="R2" s="10"/>
    </row>
    <row r="3" spans="1:18" ht="13.5" customHeight="1">
      <c r="A3" s="1324"/>
      <c r="B3" s="228"/>
      <c r="C3" s="1325"/>
      <c r="D3" s="254">
        <v>12</v>
      </c>
      <c r="E3" s="797" t="s">
        <v>1432</v>
      </c>
      <c r="F3" s="790" t="s">
        <v>730</v>
      </c>
      <c r="G3" s="879"/>
      <c r="H3" s="880"/>
      <c r="I3" s="880"/>
      <c r="J3" s="880"/>
      <c r="K3" s="10" t="s">
        <v>1433</v>
      </c>
      <c r="L3" s="10"/>
      <c r="M3" s="10"/>
      <c r="N3" s="10"/>
      <c r="O3" s="10"/>
      <c r="P3" s="10"/>
      <c r="Q3" s="10"/>
      <c r="R3" s="10"/>
    </row>
    <row r="4" spans="1:18" ht="13.5" customHeight="1">
      <c r="A4" s="1324"/>
      <c r="B4" s="228"/>
      <c r="C4" s="1325" t="s">
        <v>623</v>
      </c>
      <c r="D4" s="255"/>
      <c r="E4" s="798"/>
      <c r="F4" s="791" t="s">
        <v>731</v>
      </c>
      <c r="G4" s="1331"/>
      <c r="H4" s="1332"/>
      <c r="I4" s="1332"/>
      <c r="J4" s="1332"/>
      <c r="K4" s="1315" t="s">
        <v>271</v>
      </c>
      <c r="L4" s="1315" t="s">
        <v>273</v>
      </c>
      <c r="M4" s="1315"/>
      <c r="N4" s="1315"/>
      <c r="O4" s="1315"/>
      <c r="P4" s="1315"/>
      <c r="Q4" s="1315"/>
      <c r="R4" s="1315"/>
    </row>
    <row r="5" spans="1:18" ht="13.5" customHeight="1">
      <c r="A5" s="1324"/>
      <c r="B5" s="228">
        <v>2</v>
      </c>
      <c r="C5" s="1325"/>
      <c r="D5" s="256">
        <v>23</v>
      </c>
      <c r="E5" s="797" t="s">
        <v>624</v>
      </c>
      <c r="F5" s="790">
        <v>59</v>
      </c>
      <c r="G5" s="1331"/>
      <c r="H5" s="1332"/>
      <c r="I5" s="1332"/>
      <c r="J5" s="1332"/>
      <c r="K5" s="1315"/>
      <c r="L5" s="1315"/>
      <c r="M5" s="1315"/>
      <c r="N5" s="1315"/>
      <c r="O5" s="1315"/>
      <c r="P5" s="1315"/>
      <c r="Q5" s="1315"/>
      <c r="R5" s="1315"/>
    </row>
    <row r="6" spans="1:18" ht="19.5" customHeight="1">
      <c r="A6" s="1324"/>
      <c r="B6" s="228">
        <v>3</v>
      </c>
      <c r="C6" s="1325" t="s">
        <v>625</v>
      </c>
      <c r="D6" s="1328">
        <v>14</v>
      </c>
      <c r="E6" s="1344" t="s">
        <v>344</v>
      </c>
      <c r="F6" s="1336" t="s">
        <v>881</v>
      </c>
      <c r="G6" s="1323"/>
      <c r="H6" s="1314"/>
      <c r="I6" s="1314"/>
      <c r="J6" s="1314"/>
      <c r="K6" s="1315" t="s">
        <v>271</v>
      </c>
      <c r="L6" s="1315" t="s">
        <v>277</v>
      </c>
      <c r="M6" s="1315"/>
      <c r="N6" s="1315"/>
      <c r="O6" s="1315"/>
      <c r="P6" s="1315"/>
      <c r="Q6" s="1315"/>
      <c r="R6" s="1315"/>
    </row>
    <row r="7" spans="1:18" ht="18.75" customHeight="1">
      <c r="A7" s="1324"/>
      <c r="B7" s="228"/>
      <c r="C7" s="1325"/>
      <c r="D7" s="1329"/>
      <c r="E7" s="1345"/>
      <c r="F7" s="1336"/>
      <c r="G7" s="1323"/>
      <c r="H7" s="1314"/>
      <c r="I7" s="1314"/>
      <c r="J7" s="1314"/>
      <c r="K7" s="1315"/>
      <c r="L7" s="1315"/>
      <c r="M7" s="1315"/>
      <c r="N7" s="1315"/>
      <c r="O7" s="1315"/>
      <c r="P7" s="1315"/>
      <c r="Q7" s="1315"/>
      <c r="R7" s="1315"/>
    </row>
    <row r="8" spans="1:18" ht="24" customHeight="1" hidden="1">
      <c r="A8" s="1324"/>
      <c r="B8" s="228"/>
      <c r="C8" s="1325"/>
      <c r="D8" s="1330"/>
      <c r="E8" s="799"/>
      <c r="F8" s="792" t="s">
        <v>882</v>
      </c>
      <c r="G8" s="827"/>
      <c r="H8" s="792"/>
      <c r="I8" s="792"/>
      <c r="J8" s="792"/>
      <c r="K8" s="1315" t="s">
        <v>271</v>
      </c>
      <c r="L8" s="10"/>
      <c r="M8" s="10"/>
      <c r="N8" s="10"/>
      <c r="O8" s="10"/>
      <c r="P8" s="10"/>
      <c r="Q8" s="10"/>
      <c r="R8" s="10"/>
    </row>
    <row r="9" spans="1:18" ht="12.75">
      <c r="A9" s="1324"/>
      <c r="B9" s="228">
        <v>4</v>
      </c>
      <c r="C9" s="229" t="s">
        <v>626</v>
      </c>
      <c r="D9" s="256">
        <v>16</v>
      </c>
      <c r="E9" s="797" t="s">
        <v>1027</v>
      </c>
      <c r="F9" s="790" t="s">
        <v>45</v>
      </c>
      <c r="G9" s="828"/>
      <c r="H9" s="858"/>
      <c r="I9" s="873"/>
      <c r="J9" s="873"/>
      <c r="K9" s="1315"/>
      <c r="L9" s="10" t="s">
        <v>278</v>
      </c>
      <c r="M9" s="10" t="s">
        <v>1434</v>
      </c>
      <c r="N9" s="10"/>
      <c r="O9" s="10"/>
      <c r="P9" s="10"/>
      <c r="Q9" s="10"/>
      <c r="R9" s="10"/>
    </row>
    <row r="10" spans="1:18" ht="13.5" customHeight="1">
      <c r="A10" s="1324"/>
      <c r="B10" s="228">
        <v>5</v>
      </c>
      <c r="C10" s="1325" t="s">
        <v>627</v>
      </c>
      <c r="D10" s="253">
        <v>10</v>
      </c>
      <c r="E10" s="800" t="s">
        <v>43</v>
      </c>
      <c r="F10" s="790">
        <v>17</v>
      </c>
      <c r="G10" s="859"/>
      <c r="H10" s="861"/>
      <c r="I10" s="865"/>
      <c r="J10" s="871"/>
      <c r="K10" s="10" t="s">
        <v>1438</v>
      </c>
      <c r="L10" s="10" t="s">
        <v>1439</v>
      </c>
      <c r="M10" s="10" t="s">
        <v>1436</v>
      </c>
      <c r="N10" s="10" t="s">
        <v>1437</v>
      </c>
      <c r="O10" s="10" t="s">
        <v>1435</v>
      </c>
      <c r="P10" s="10"/>
      <c r="Q10" s="10" t="s">
        <v>1434</v>
      </c>
      <c r="R10" s="10"/>
    </row>
    <row r="11" spans="1:18" ht="12.75" customHeight="1" hidden="1">
      <c r="A11" s="1324"/>
      <c r="B11" s="228"/>
      <c r="C11" s="1325"/>
      <c r="D11" s="255"/>
      <c r="E11" s="796"/>
      <c r="F11" s="789"/>
      <c r="G11" s="823"/>
      <c r="H11" s="789"/>
      <c r="I11" s="789"/>
      <c r="J11" s="789"/>
      <c r="K11" s="10"/>
      <c r="L11" s="10"/>
      <c r="M11" s="10"/>
      <c r="N11" s="10"/>
      <c r="O11" s="10"/>
      <c r="P11" s="10"/>
      <c r="Q11" s="10"/>
      <c r="R11" s="10"/>
    </row>
    <row r="12" spans="1:18" ht="13.5" customHeight="1">
      <c r="A12" s="1324"/>
      <c r="B12" s="228"/>
      <c r="C12" s="1342" t="s">
        <v>628</v>
      </c>
      <c r="D12" s="253">
        <v>21</v>
      </c>
      <c r="E12" s="801" t="s">
        <v>42</v>
      </c>
      <c r="F12" s="789" t="s">
        <v>958</v>
      </c>
      <c r="G12" s="860"/>
      <c r="H12" s="866"/>
      <c r="I12" s="877"/>
      <c r="J12" s="877"/>
      <c r="K12" s="10" t="s">
        <v>1435</v>
      </c>
      <c r="L12" s="10"/>
      <c r="M12" s="10" t="s">
        <v>1434</v>
      </c>
      <c r="N12" s="10"/>
      <c r="O12" s="10"/>
      <c r="P12" s="10"/>
      <c r="Q12" s="10"/>
      <c r="R12" s="10"/>
    </row>
    <row r="13" spans="1:18" ht="13.5" customHeight="1">
      <c r="A13" s="1324"/>
      <c r="B13" s="228">
        <v>6</v>
      </c>
      <c r="C13" s="1343"/>
      <c r="D13" s="253">
        <v>22</v>
      </c>
      <c r="E13" s="797" t="s">
        <v>638</v>
      </c>
      <c r="F13" s="790">
        <v>45</v>
      </c>
      <c r="G13" s="867"/>
      <c r="H13" s="873"/>
      <c r="I13" s="873"/>
      <c r="J13" s="873"/>
      <c r="K13" s="10" t="s">
        <v>1435</v>
      </c>
      <c r="L13" s="10"/>
      <c r="M13" s="10"/>
      <c r="N13" s="10"/>
      <c r="O13" s="10"/>
      <c r="P13" s="10"/>
      <c r="Q13" s="10"/>
      <c r="R13" s="10"/>
    </row>
    <row r="14" spans="1:18" ht="20.25">
      <c r="A14" s="1324"/>
      <c r="B14" s="228">
        <v>7</v>
      </c>
      <c r="C14" s="229" t="s">
        <v>629</v>
      </c>
      <c r="D14" s="256">
        <v>6</v>
      </c>
      <c r="E14" s="797" t="s">
        <v>1166</v>
      </c>
      <c r="F14" s="790">
        <v>6</v>
      </c>
      <c r="G14" s="870"/>
      <c r="H14" s="873"/>
      <c r="I14" s="873"/>
      <c r="J14" s="873"/>
      <c r="K14" s="10" t="s">
        <v>1438</v>
      </c>
      <c r="L14" s="10" t="s">
        <v>1440</v>
      </c>
      <c r="M14" s="10"/>
      <c r="N14" s="10"/>
      <c r="O14" s="10"/>
      <c r="P14" s="10"/>
      <c r="Q14" s="10"/>
      <c r="R14" s="10"/>
    </row>
    <row r="15" spans="1:18" ht="13.5" customHeight="1" hidden="1">
      <c r="A15" s="1324"/>
      <c r="B15" s="228">
        <v>8</v>
      </c>
      <c r="C15" s="1325" t="s">
        <v>1167</v>
      </c>
      <c r="D15" s="256"/>
      <c r="E15" s="230"/>
      <c r="F15" s="789"/>
      <c r="G15" s="826"/>
      <c r="H15" s="789"/>
      <c r="I15" s="789"/>
      <c r="J15" s="789"/>
      <c r="K15" s="10"/>
      <c r="L15" s="10"/>
      <c r="M15" s="10"/>
      <c r="N15" s="10"/>
      <c r="O15" s="10"/>
      <c r="P15" s="10"/>
      <c r="Q15" s="10"/>
      <c r="R15" s="10"/>
    </row>
    <row r="16" spans="1:18" ht="13.5" customHeight="1" hidden="1">
      <c r="A16" s="1324"/>
      <c r="B16" s="228"/>
      <c r="C16" s="1325"/>
      <c r="D16" s="256"/>
      <c r="E16" s="230"/>
      <c r="F16" s="789"/>
      <c r="G16" s="826"/>
      <c r="H16" s="789"/>
      <c r="I16" s="789"/>
      <c r="J16" s="789"/>
      <c r="K16" s="10"/>
      <c r="L16" s="10"/>
      <c r="M16" s="10"/>
      <c r="N16" s="10"/>
      <c r="O16" s="10"/>
      <c r="P16" s="10"/>
      <c r="Q16" s="10"/>
      <c r="R16" s="10"/>
    </row>
    <row r="17" spans="1:18" ht="13.5" customHeight="1" hidden="1">
      <c r="A17" s="1324" t="s">
        <v>1168</v>
      </c>
      <c r="B17" s="228">
        <v>1</v>
      </c>
      <c r="C17" s="229" t="s">
        <v>1169</v>
      </c>
      <c r="D17" s="256"/>
      <c r="E17" s="231"/>
      <c r="F17" s="789"/>
      <c r="G17" s="826"/>
      <c r="H17" s="789"/>
      <c r="I17" s="789"/>
      <c r="J17" s="789"/>
      <c r="K17" s="10"/>
      <c r="L17" s="10"/>
      <c r="M17" s="10"/>
      <c r="N17" s="10"/>
      <c r="O17" s="10"/>
      <c r="P17" s="10"/>
      <c r="Q17" s="10"/>
      <c r="R17" s="10"/>
    </row>
    <row r="18" spans="1:18" ht="13.5" customHeight="1" hidden="1">
      <c r="A18" s="1324"/>
      <c r="B18" s="228">
        <v>2</v>
      </c>
      <c r="C18" s="229" t="s">
        <v>1170</v>
      </c>
      <c r="D18" s="256"/>
      <c r="E18" s="230"/>
      <c r="F18" s="789"/>
      <c r="G18" s="826"/>
      <c r="H18" s="789"/>
      <c r="I18" s="789"/>
      <c r="J18" s="789"/>
      <c r="K18" s="10"/>
      <c r="L18" s="10"/>
      <c r="M18" s="10"/>
      <c r="N18" s="10"/>
      <c r="O18" s="10"/>
      <c r="P18" s="10"/>
      <c r="Q18" s="10"/>
      <c r="R18" s="10"/>
    </row>
    <row r="19" spans="1:18" ht="13.5" customHeight="1">
      <c r="A19" s="1324" t="s">
        <v>1171</v>
      </c>
      <c r="B19" s="228">
        <v>1</v>
      </c>
      <c r="C19" s="1325" t="s">
        <v>1172</v>
      </c>
      <c r="D19" s="1328">
        <v>7</v>
      </c>
      <c r="E19" s="1326" t="s">
        <v>1335</v>
      </c>
      <c r="F19" s="789"/>
      <c r="G19" s="1309"/>
      <c r="H19" s="1321"/>
      <c r="I19" s="1311"/>
      <c r="J19" s="1311"/>
      <c r="K19" s="1315" t="s">
        <v>1434</v>
      </c>
      <c r="L19" s="1315"/>
      <c r="M19" s="1315" t="s">
        <v>1441</v>
      </c>
      <c r="N19" s="1315"/>
      <c r="O19" s="1315"/>
      <c r="P19" s="1315"/>
      <c r="Q19" s="1315"/>
      <c r="R19" s="1315"/>
    </row>
    <row r="20" spans="1:18" ht="13.5" customHeight="1">
      <c r="A20" s="1324"/>
      <c r="B20" s="228"/>
      <c r="C20" s="1325"/>
      <c r="D20" s="1329"/>
      <c r="E20" s="1327"/>
      <c r="F20" s="789" t="s">
        <v>44</v>
      </c>
      <c r="G20" s="1309"/>
      <c r="H20" s="1321"/>
      <c r="I20" s="1311"/>
      <c r="J20" s="1311"/>
      <c r="K20" s="1315"/>
      <c r="L20" s="1315"/>
      <c r="M20" s="1315"/>
      <c r="N20" s="1315"/>
      <c r="O20" s="1315"/>
      <c r="P20" s="1315"/>
      <c r="Q20" s="1315"/>
      <c r="R20" s="1315"/>
    </row>
    <row r="21" spans="1:18" ht="13.5" customHeight="1">
      <c r="A21" s="1324"/>
      <c r="B21" s="228">
        <v>2</v>
      </c>
      <c r="C21" s="229" t="s">
        <v>1336</v>
      </c>
      <c r="D21" s="1329"/>
      <c r="E21" s="1327"/>
      <c r="F21" s="789"/>
      <c r="G21" s="1309"/>
      <c r="H21" s="1321"/>
      <c r="I21" s="1311"/>
      <c r="J21" s="1311"/>
      <c r="K21" s="1315"/>
      <c r="L21" s="1315"/>
      <c r="M21" s="1315"/>
      <c r="N21" s="1315"/>
      <c r="O21" s="1315"/>
      <c r="P21" s="1315"/>
      <c r="Q21" s="1315"/>
      <c r="R21" s="1315"/>
    </row>
    <row r="22" spans="1:18" ht="13.5" customHeight="1">
      <c r="A22" s="1324"/>
      <c r="B22" s="228">
        <v>3</v>
      </c>
      <c r="C22" s="229" t="s">
        <v>1337</v>
      </c>
      <c r="D22" s="1330"/>
      <c r="E22" s="1327"/>
      <c r="F22" s="789"/>
      <c r="G22" s="1309"/>
      <c r="H22" s="1321"/>
      <c r="I22" s="1311"/>
      <c r="J22" s="1311"/>
      <c r="K22" s="1315"/>
      <c r="L22" s="1315"/>
      <c r="M22" s="1315"/>
      <c r="N22" s="1315"/>
      <c r="O22" s="1315"/>
      <c r="P22" s="1315"/>
      <c r="Q22" s="1315"/>
      <c r="R22" s="1315"/>
    </row>
    <row r="23" spans="1:18" ht="13.5" customHeight="1">
      <c r="A23" s="1324" t="s">
        <v>486</v>
      </c>
      <c r="B23" s="228">
        <v>1</v>
      </c>
      <c r="C23" s="229" t="s">
        <v>487</v>
      </c>
      <c r="D23" s="1328">
        <v>18</v>
      </c>
      <c r="E23" s="1327" t="s">
        <v>1355</v>
      </c>
      <c r="F23" s="789"/>
      <c r="G23" s="1318"/>
      <c r="H23" s="1311"/>
      <c r="I23" s="1311"/>
      <c r="J23" s="1311"/>
      <c r="K23" s="1315" t="s">
        <v>1442</v>
      </c>
      <c r="L23" s="1315" t="s">
        <v>1437</v>
      </c>
      <c r="M23" s="1315"/>
      <c r="N23" s="1315"/>
      <c r="O23" s="1315"/>
      <c r="P23" s="1315"/>
      <c r="Q23" s="1315"/>
      <c r="R23" s="1315"/>
    </row>
    <row r="24" spans="1:18" ht="13.5" customHeight="1">
      <c r="A24" s="1324"/>
      <c r="B24" s="228">
        <v>2</v>
      </c>
      <c r="C24" s="229" t="s">
        <v>641</v>
      </c>
      <c r="D24" s="1329"/>
      <c r="E24" s="1327"/>
      <c r="F24" s="790">
        <v>38</v>
      </c>
      <c r="G24" s="1318"/>
      <c r="H24" s="1311"/>
      <c r="I24" s="1311"/>
      <c r="J24" s="1311"/>
      <c r="K24" s="1315"/>
      <c r="L24" s="1315"/>
      <c r="M24" s="1315"/>
      <c r="N24" s="1315"/>
      <c r="O24" s="1315"/>
      <c r="P24" s="1315"/>
      <c r="Q24" s="1315"/>
      <c r="R24" s="1315"/>
    </row>
    <row r="25" spans="1:18" ht="13.5" customHeight="1">
      <c r="A25" s="1324"/>
      <c r="B25" s="228">
        <v>3</v>
      </c>
      <c r="C25" s="229" t="s">
        <v>642</v>
      </c>
      <c r="D25" s="1329"/>
      <c r="E25" s="1327"/>
      <c r="F25" s="789"/>
      <c r="G25" s="1318"/>
      <c r="H25" s="1311"/>
      <c r="I25" s="1311"/>
      <c r="J25" s="1311"/>
      <c r="K25" s="1315"/>
      <c r="L25" s="1315"/>
      <c r="M25" s="1315"/>
      <c r="N25" s="1315"/>
      <c r="O25" s="1315"/>
      <c r="P25" s="1315"/>
      <c r="Q25" s="1315"/>
      <c r="R25" s="1315"/>
    </row>
    <row r="26" spans="1:18" ht="13.5" customHeight="1">
      <c r="A26" s="1324"/>
      <c r="B26" s="228">
        <v>4</v>
      </c>
      <c r="C26" s="229" t="s">
        <v>643</v>
      </c>
      <c r="D26" s="1330"/>
      <c r="E26" s="1346"/>
      <c r="F26" s="789"/>
      <c r="G26" s="1318"/>
      <c r="H26" s="1311"/>
      <c r="I26" s="1311"/>
      <c r="J26" s="1311"/>
      <c r="K26" s="1315"/>
      <c r="L26" s="1315"/>
      <c r="M26" s="1315"/>
      <c r="N26" s="1315"/>
      <c r="O26" s="1315"/>
      <c r="P26" s="1315"/>
      <c r="Q26" s="1315"/>
      <c r="R26" s="1315"/>
    </row>
    <row r="27" spans="1:18" ht="13.5" customHeight="1">
      <c r="A27" s="1324"/>
      <c r="B27" s="228">
        <v>5</v>
      </c>
      <c r="C27" s="1325" t="s">
        <v>644</v>
      </c>
      <c r="D27" s="1328">
        <v>5</v>
      </c>
      <c r="E27" s="1327" t="s">
        <v>348</v>
      </c>
      <c r="F27" s="1336" t="s">
        <v>334</v>
      </c>
      <c r="G27" s="1322"/>
      <c r="H27" s="1314"/>
      <c r="I27" s="1314"/>
      <c r="J27" s="1314"/>
      <c r="K27" s="1315" t="s">
        <v>1442</v>
      </c>
      <c r="L27" s="1315" t="s">
        <v>1437</v>
      </c>
      <c r="M27" s="1315"/>
      <c r="N27" s="1315"/>
      <c r="O27" s="1315"/>
      <c r="P27" s="1315"/>
      <c r="Q27" s="1315"/>
      <c r="R27" s="1315"/>
    </row>
    <row r="28" spans="1:18" ht="13.5" customHeight="1">
      <c r="A28" s="1324"/>
      <c r="B28" s="228"/>
      <c r="C28" s="1325"/>
      <c r="D28" s="1329"/>
      <c r="E28" s="1327"/>
      <c r="F28" s="1336"/>
      <c r="G28" s="1322"/>
      <c r="H28" s="1314"/>
      <c r="I28" s="1314"/>
      <c r="J28" s="1314"/>
      <c r="K28" s="1315"/>
      <c r="L28" s="1315"/>
      <c r="M28" s="1315"/>
      <c r="N28" s="1315"/>
      <c r="O28" s="1315"/>
      <c r="P28" s="1315"/>
      <c r="Q28" s="1315"/>
      <c r="R28" s="1315"/>
    </row>
    <row r="29" spans="1:18" ht="13.5" customHeight="1">
      <c r="A29" s="1324"/>
      <c r="B29" s="228"/>
      <c r="C29" s="1325"/>
      <c r="D29" s="1329"/>
      <c r="E29" s="1327"/>
      <c r="F29" s="1336"/>
      <c r="G29" s="1322"/>
      <c r="H29" s="1314"/>
      <c r="I29" s="1314"/>
      <c r="J29" s="1314"/>
      <c r="K29" s="1315"/>
      <c r="L29" s="1315"/>
      <c r="M29" s="1315"/>
      <c r="N29" s="1315"/>
      <c r="O29" s="1315"/>
      <c r="P29" s="1315"/>
      <c r="Q29" s="1315"/>
      <c r="R29" s="1315"/>
    </row>
    <row r="30" spans="1:18" ht="13.5" customHeight="1">
      <c r="A30" s="1324"/>
      <c r="B30" s="228"/>
      <c r="C30" s="1325"/>
      <c r="D30" s="1330"/>
      <c r="E30" s="1346"/>
      <c r="F30" s="1336"/>
      <c r="G30" s="1322"/>
      <c r="H30" s="1314"/>
      <c r="I30" s="1314"/>
      <c r="J30" s="1314"/>
      <c r="K30" s="1315"/>
      <c r="L30" s="1315"/>
      <c r="M30" s="1315"/>
      <c r="N30" s="1315"/>
      <c r="O30" s="1315"/>
      <c r="P30" s="1315"/>
      <c r="Q30" s="1315"/>
      <c r="R30" s="1315"/>
    </row>
    <row r="31" spans="1:18" ht="13.5" customHeight="1">
      <c r="A31" s="1324" t="s">
        <v>645</v>
      </c>
      <c r="B31" s="228">
        <v>1</v>
      </c>
      <c r="C31" s="229" t="s">
        <v>646</v>
      </c>
      <c r="D31" s="1328">
        <v>11</v>
      </c>
      <c r="E31" s="1326" t="s">
        <v>647</v>
      </c>
      <c r="F31" s="789"/>
      <c r="G31" s="1318"/>
      <c r="H31" s="1311"/>
      <c r="I31" s="1311"/>
      <c r="J31" s="1311"/>
      <c r="K31" s="1315" t="s">
        <v>1442</v>
      </c>
      <c r="L31" s="1315" t="s">
        <v>1443</v>
      </c>
      <c r="M31" s="1315"/>
      <c r="N31" s="1315"/>
      <c r="O31" s="1315"/>
      <c r="P31" s="1315"/>
      <c r="Q31" s="1315"/>
      <c r="R31" s="1315"/>
    </row>
    <row r="32" spans="1:18" ht="13.5" customHeight="1">
      <c r="A32" s="1324"/>
      <c r="B32" s="228">
        <v>2</v>
      </c>
      <c r="C32" s="1325" t="s">
        <v>1449</v>
      </c>
      <c r="D32" s="1329"/>
      <c r="E32" s="1327"/>
      <c r="F32" s="790">
        <v>24</v>
      </c>
      <c r="G32" s="1318"/>
      <c r="H32" s="1311"/>
      <c r="I32" s="1311"/>
      <c r="J32" s="1311"/>
      <c r="K32" s="1315"/>
      <c r="L32" s="1315"/>
      <c r="M32" s="1315"/>
      <c r="N32" s="1315"/>
      <c r="O32" s="1315"/>
      <c r="P32" s="1315"/>
      <c r="Q32" s="1315"/>
      <c r="R32" s="1315"/>
    </row>
    <row r="33" spans="1:18" ht="12.75" customHeight="1">
      <c r="A33" s="1324"/>
      <c r="B33" s="228"/>
      <c r="C33" s="1325"/>
      <c r="D33" s="1330"/>
      <c r="E33" s="1346"/>
      <c r="F33" s="789"/>
      <c r="G33" s="1318"/>
      <c r="H33" s="1311"/>
      <c r="I33" s="1311"/>
      <c r="J33" s="1311"/>
      <c r="K33" s="1315"/>
      <c r="L33" s="1315"/>
      <c r="M33" s="1315"/>
      <c r="N33" s="1315"/>
      <c r="O33" s="1315"/>
      <c r="P33" s="1315"/>
      <c r="Q33" s="1315"/>
      <c r="R33" s="1315"/>
    </row>
    <row r="34" spans="1:18" ht="23.25" customHeight="1" hidden="1">
      <c r="A34" s="1324" t="s">
        <v>1450</v>
      </c>
      <c r="B34" s="228">
        <v>1</v>
      </c>
      <c r="C34" s="229" t="s">
        <v>1451</v>
      </c>
      <c r="D34" s="256"/>
      <c r="E34" s="1347"/>
      <c r="F34" s="789"/>
      <c r="G34" s="826"/>
      <c r="H34" s="789"/>
      <c r="I34" s="789"/>
      <c r="J34" s="789"/>
      <c r="K34" s="10"/>
      <c r="L34" s="10"/>
      <c r="M34" s="10"/>
      <c r="N34" s="10"/>
      <c r="O34" s="10"/>
      <c r="P34" s="10"/>
      <c r="Q34" s="10"/>
      <c r="R34" s="10"/>
    </row>
    <row r="35" spans="1:18" ht="20.25" hidden="1">
      <c r="A35" s="1324"/>
      <c r="B35" s="228">
        <v>2</v>
      </c>
      <c r="C35" s="229" t="s">
        <v>1452</v>
      </c>
      <c r="D35" s="256"/>
      <c r="E35" s="1347"/>
      <c r="F35" s="789"/>
      <c r="G35" s="826"/>
      <c r="H35" s="789"/>
      <c r="I35" s="789"/>
      <c r="J35" s="789"/>
      <c r="K35" s="10"/>
      <c r="L35" s="10"/>
      <c r="M35" s="10"/>
      <c r="N35" s="10"/>
      <c r="O35" s="10"/>
      <c r="P35" s="10"/>
      <c r="Q35" s="10"/>
      <c r="R35" s="10"/>
    </row>
    <row r="36" spans="1:18" ht="20.25" hidden="1">
      <c r="A36" s="1324"/>
      <c r="B36" s="228">
        <v>3</v>
      </c>
      <c r="C36" s="229" t="s">
        <v>1453</v>
      </c>
      <c r="D36" s="256"/>
      <c r="E36" s="230"/>
      <c r="F36" s="789"/>
      <c r="G36" s="826"/>
      <c r="H36" s="789"/>
      <c r="I36" s="789"/>
      <c r="J36" s="789"/>
      <c r="K36" s="10"/>
      <c r="L36" s="10"/>
      <c r="M36" s="10"/>
      <c r="N36" s="10"/>
      <c r="O36" s="10"/>
      <c r="P36" s="10"/>
      <c r="Q36" s="10"/>
      <c r="R36" s="10"/>
    </row>
    <row r="37" spans="1:18" ht="13.5" customHeight="1">
      <c r="A37" s="1324" t="s">
        <v>1454</v>
      </c>
      <c r="B37" s="228">
        <v>1</v>
      </c>
      <c r="C37" s="229" t="s">
        <v>1455</v>
      </c>
      <c r="D37" s="1328">
        <v>19</v>
      </c>
      <c r="E37" s="1326" t="s">
        <v>610</v>
      </c>
      <c r="F37" s="789" t="s">
        <v>1386</v>
      </c>
      <c r="G37" s="1309"/>
      <c r="H37" s="1318"/>
      <c r="I37" s="1319"/>
      <c r="J37" s="1320"/>
      <c r="K37" s="1315" t="s">
        <v>1442</v>
      </c>
      <c r="L37" s="1315" t="s">
        <v>1444</v>
      </c>
      <c r="M37" s="1315" t="s">
        <v>1438</v>
      </c>
      <c r="N37" s="1315" t="s">
        <v>1445</v>
      </c>
      <c r="O37" s="1315" t="s">
        <v>1435</v>
      </c>
      <c r="P37" s="1315"/>
      <c r="Q37" s="1315" t="s">
        <v>1434</v>
      </c>
      <c r="R37" s="1315"/>
    </row>
    <row r="38" spans="1:18" ht="13.5" customHeight="1">
      <c r="A38" s="1324"/>
      <c r="B38" s="228">
        <v>2</v>
      </c>
      <c r="C38" s="229" t="s">
        <v>1456</v>
      </c>
      <c r="D38" s="1330"/>
      <c r="E38" s="1346"/>
      <c r="F38" s="789"/>
      <c r="G38" s="1309"/>
      <c r="H38" s="1318"/>
      <c r="I38" s="1319"/>
      <c r="J38" s="1320"/>
      <c r="K38" s="1315"/>
      <c r="L38" s="1315"/>
      <c r="M38" s="1315"/>
      <c r="N38" s="1315"/>
      <c r="O38" s="1315"/>
      <c r="P38" s="1315"/>
      <c r="Q38" s="1315"/>
      <c r="R38" s="1315"/>
    </row>
    <row r="39" spans="1:18" ht="12.75" hidden="1">
      <c r="A39" s="1324" t="s">
        <v>444</v>
      </c>
      <c r="B39" s="228">
        <v>1</v>
      </c>
      <c r="C39" s="229" t="s">
        <v>445</v>
      </c>
      <c r="D39" s="1328"/>
      <c r="E39" s="1333"/>
      <c r="F39" s="1337" t="s">
        <v>266</v>
      </c>
      <c r="G39" s="827"/>
      <c r="H39" s="792"/>
      <c r="I39" s="792"/>
      <c r="J39" s="792"/>
      <c r="K39" s="10"/>
      <c r="L39" s="10"/>
      <c r="M39" s="10"/>
      <c r="N39" s="10"/>
      <c r="O39" s="10"/>
      <c r="P39" s="10"/>
      <c r="Q39" s="10"/>
      <c r="R39" s="10"/>
    </row>
    <row r="40" spans="1:18" ht="13.5" customHeight="1" hidden="1">
      <c r="A40" s="1324"/>
      <c r="B40" s="228">
        <v>2</v>
      </c>
      <c r="C40" s="229" t="s">
        <v>446</v>
      </c>
      <c r="D40" s="1329"/>
      <c r="E40" s="1334"/>
      <c r="F40" s="1337"/>
      <c r="G40" s="827"/>
      <c r="H40" s="792"/>
      <c r="I40" s="792"/>
      <c r="J40" s="792"/>
      <c r="K40" s="10"/>
      <c r="L40" s="10"/>
      <c r="M40" s="10"/>
      <c r="N40" s="10"/>
      <c r="O40" s="10"/>
      <c r="P40" s="10"/>
      <c r="Q40" s="10"/>
      <c r="R40" s="10"/>
    </row>
    <row r="41" spans="1:18" ht="13.5" customHeight="1" hidden="1">
      <c r="A41" s="1324"/>
      <c r="B41" s="228">
        <v>3</v>
      </c>
      <c r="C41" s="229" t="s">
        <v>447</v>
      </c>
      <c r="D41" s="1330"/>
      <c r="E41" s="1335"/>
      <c r="F41" s="1337"/>
      <c r="G41" s="827"/>
      <c r="H41" s="792"/>
      <c r="I41" s="792"/>
      <c r="J41" s="792"/>
      <c r="K41" s="10"/>
      <c r="L41" s="10"/>
      <c r="M41" s="10"/>
      <c r="N41" s="10"/>
      <c r="O41" s="10"/>
      <c r="P41" s="10"/>
      <c r="Q41" s="10"/>
      <c r="R41" s="10"/>
    </row>
    <row r="42" spans="1:18" ht="13.5" customHeight="1">
      <c r="A42" s="1324" t="s">
        <v>448</v>
      </c>
      <c r="B42" s="228">
        <v>1</v>
      </c>
      <c r="C42" s="1325" t="s">
        <v>449</v>
      </c>
      <c r="D42" s="256">
        <v>13</v>
      </c>
      <c r="E42" s="801" t="s">
        <v>450</v>
      </c>
      <c r="F42" s="790">
        <v>27</v>
      </c>
      <c r="G42" s="867"/>
      <c r="H42" s="899"/>
      <c r="I42" s="873"/>
      <c r="J42" s="873"/>
      <c r="K42" s="10" t="s">
        <v>1435</v>
      </c>
      <c r="L42" s="10"/>
      <c r="M42" s="10" t="s">
        <v>1446</v>
      </c>
      <c r="N42" s="10"/>
      <c r="O42" s="10"/>
      <c r="P42" s="10"/>
      <c r="Q42" s="10"/>
      <c r="R42" s="10"/>
    </row>
    <row r="43" spans="1:18" ht="13.5" customHeight="1">
      <c r="A43" s="1324"/>
      <c r="B43" s="228"/>
      <c r="C43" s="1325"/>
      <c r="D43" s="256">
        <v>17</v>
      </c>
      <c r="E43" s="797" t="s">
        <v>473</v>
      </c>
      <c r="F43" s="789" t="s">
        <v>1214</v>
      </c>
      <c r="G43" s="878"/>
      <c r="H43" s="877"/>
      <c r="I43" s="877"/>
      <c r="J43" s="877"/>
      <c r="K43" s="10" t="s">
        <v>1446</v>
      </c>
      <c r="L43" s="10"/>
      <c r="M43" s="10"/>
      <c r="N43" s="10"/>
      <c r="O43" s="10"/>
      <c r="P43" s="10"/>
      <c r="Q43" s="10"/>
      <c r="R43" s="10"/>
    </row>
    <row r="44" spans="1:18" ht="13.5" customHeight="1">
      <c r="A44" s="1324"/>
      <c r="B44" s="228">
        <v>2</v>
      </c>
      <c r="C44" s="229" t="s">
        <v>452</v>
      </c>
      <c r="D44" s="256"/>
      <c r="E44" s="1344"/>
      <c r="F44" s="789"/>
      <c r="G44" s="1311"/>
      <c r="H44" s="1311"/>
      <c r="I44" s="1311"/>
      <c r="J44" s="1311"/>
      <c r="K44" s="1315"/>
      <c r="L44" s="1317"/>
      <c r="M44" s="1315"/>
      <c r="N44" s="1317"/>
      <c r="O44" s="1315"/>
      <c r="P44" s="1317"/>
      <c r="Q44" s="1317"/>
      <c r="R44" s="1317"/>
    </row>
    <row r="45" spans="1:18" ht="13.5" customHeight="1">
      <c r="A45" s="1324"/>
      <c r="B45" s="228">
        <v>3</v>
      </c>
      <c r="C45" s="229" t="s">
        <v>201</v>
      </c>
      <c r="D45" s="256"/>
      <c r="E45" s="1345"/>
      <c r="F45" s="789"/>
      <c r="G45" s="1311"/>
      <c r="H45" s="1311"/>
      <c r="I45" s="1311"/>
      <c r="J45" s="1311"/>
      <c r="K45" s="1315"/>
      <c r="L45" s="1317"/>
      <c r="M45" s="1315"/>
      <c r="N45" s="1317"/>
      <c r="O45" s="1315"/>
      <c r="P45" s="1317"/>
      <c r="Q45" s="1317"/>
      <c r="R45" s="1317"/>
    </row>
    <row r="46" spans="1:18" ht="13.5" customHeight="1">
      <c r="A46" s="1324"/>
      <c r="B46" s="228">
        <v>4</v>
      </c>
      <c r="C46" s="229" t="s">
        <v>202</v>
      </c>
      <c r="D46" s="256">
        <v>25</v>
      </c>
      <c r="E46" s="1286" t="s">
        <v>846</v>
      </c>
      <c r="F46" s="791" t="s">
        <v>339</v>
      </c>
      <c r="G46" s="868"/>
      <c r="H46" s="876"/>
      <c r="I46" s="875"/>
      <c r="J46" s="875"/>
      <c r="K46" s="857" t="s">
        <v>1435</v>
      </c>
      <c r="L46" s="857"/>
      <c r="M46" s="857" t="s">
        <v>271</v>
      </c>
      <c r="N46" s="857"/>
      <c r="O46" s="857"/>
      <c r="P46" s="857"/>
      <c r="Q46" s="857"/>
      <c r="R46" s="857"/>
    </row>
    <row r="47" spans="1:18" ht="13.5" customHeight="1">
      <c r="A47" s="1324"/>
      <c r="B47" s="228">
        <v>5</v>
      </c>
      <c r="C47" s="229" t="s">
        <v>203</v>
      </c>
      <c r="D47" s="256">
        <v>4</v>
      </c>
      <c r="E47" s="830" t="s">
        <v>847</v>
      </c>
      <c r="F47" s="789" t="s">
        <v>335</v>
      </c>
      <c r="G47" s="859"/>
      <c r="H47" s="868"/>
      <c r="I47" s="875"/>
      <c r="J47" s="875"/>
      <c r="K47" s="857" t="s">
        <v>1435</v>
      </c>
      <c r="L47" s="857"/>
      <c r="M47" s="857" t="s">
        <v>1434</v>
      </c>
      <c r="N47" s="857"/>
      <c r="O47" s="857"/>
      <c r="P47" s="857"/>
      <c r="Q47" s="857"/>
      <c r="R47" s="857"/>
    </row>
    <row r="48" spans="1:18" ht="0.75" customHeight="1">
      <c r="A48" s="1324"/>
      <c r="B48" s="228">
        <v>6</v>
      </c>
      <c r="C48" s="1325" t="s">
        <v>204</v>
      </c>
      <c r="D48" s="256"/>
      <c r="E48" s="230"/>
      <c r="F48" s="789"/>
      <c r="G48" s="826"/>
      <c r="H48" s="789"/>
      <c r="I48" s="789"/>
      <c r="J48" s="789"/>
      <c r="K48" s="10"/>
      <c r="L48" s="10"/>
      <c r="M48" s="10"/>
      <c r="N48" s="10"/>
      <c r="O48" s="10"/>
      <c r="P48" s="10"/>
      <c r="Q48" s="10"/>
      <c r="R48" s="10"/>
    </row>
    <row r="49" spans="1:18" ht="13.5" customHeight="1" hidden="1">
      <c r="A49" s="1324"/>
      <c r="B49" s="228"/>
      <c r="C49" s="1325"/>
      <c r="D49" s="256"/>
      <c r="E49" s="230"/>
      <c r="F49" s="789"/>
      <c r="G49" s="826"/>
      <c r="H49" s="789"/>
      <c r="I49" s="789"/>
      <c r="J49" s="789"/>
      <c r="K49" s="10"/>
      <c r="L49" s="10"/>
      <c r="M49" s="10"/>
      <c r="N49" s="10"/>
      <c r="O49" s="10"/>
      <c r="P49" s="10"/>
      <c r="Q49" s="10"/>
      <c r="R49" s="10"/>
    </row>
    <row r="50" spans="1:18" ht="13.5" customHeight="1">
      <c r="A50" s="1324" t="s">
        <v>205</v>
      </c>
      <c r="B50" s="228">
        <v>1</v>
      </c>
      <c r="C50" s="1325" t="s">
        <v>303</v>
      </c>
      <c r="D50" s="1328">
        <v>20</v>
      </c>
      <c r="E50" s="1339" t="s">
        <v>920</v>
      </c>
      <c r="F50" s="1336">
        <v>48</v>
      </c>
      <c r="G50" s="1313"/>
      <c r="H50" s="1314"/>
      <c r="I50" s="1314"/>
      <c r="J50" s="1314"/>
      <c r="K50" s="1315" t="s">
        <v>1438</v>
      </c>
      <c r="L50" s="1315" t="s">
        <v>1447</v>
      </c>
      <c r="M50" s="1315"/>
      <c r="N50" s="1315"/>
      <c r="O50" s="1315"/>
      <c r="P50" s="1315"/>
      <c r="Q50" s="1315"/>
      <c r="R50" s="1315"/>
    </row>
    <row r="51" spans="1:18" ht="13.5" customHeight="1">
      <c r="A51" s="1324"/>
      <c r="B51" s="228"/>
      <c r="C51" s="1325"/>
      <c r="D51" s="1329"/>
      <c r="E51" s="1339"/>
      <c r="F51" s="1336"/>
      <c r="G51" s="1313"/>
      <c r="H51" s="1314"/>
      <c r="I51" s="1314"/>
      <c r="J51" s="1314"/>
      <c r="K51" s="1315"/>
      <c r="L51" s="1315"/>
      <c r="M51" s="1315"/>
      <c r="N51" s="1315"/>
      <c r="O51" s="1315"/>
      <c r="P51" s="1315"/>
      <c r="Q51" s="1315"/>
      <c r="R51" s="1315"/>
    </row>
    <row r="52" spans="1:18" ht="13.5" customHeight="1">
      <c r="A52" s="1324"/>
      <c r="B52" s="228"/>
      <c r="C52" s="1325"/>
      <c r="D52" s="1330"/>
      <c r="E52" s="1339"/>
      <c r="F52" s="1336"/>
      <c r="G52" s="1313"/>
      <c r="H52" s="1314"/>
      <c r="I52" s="1314"/>
      <c r="J52" s="1314"/>
      <c r="K52" s="1315"/>
      <c r="L52" s="1315"/>
      <c r="M52" s="1315"/>
      <c r="N52" s="1315"/>
      <c r="O52" s="1315"/>
      <c r="P52" s="1315"/>
      <c r="Q52" s="1315"/>
      <c r="R52" s="1315"/>
    </row>
    <row r="53" spans="1:18" ht="13.5" customHeight="1" hidden="1">
      <c r="A53" s="1324"/>
      <c r="B53" s="228">
        <v>2</v>
      </c>
      <c r="C53" s="1325" t="s">
        <v>304</v>
      </c>
      <c r="D53" s="253"/>
      <c r="E53" s="1340" t="s">
        <v>927</v>
      </c>
      <c r="F53" s="793"/>
      <c r="G53" s="824"/>
      <c r="H53" s="874"/>
      <c r="I53" s="874"/>
      <c r="J53" s="874"/>
      <c r="K53" s="10"/>
      <c r="L53" s="1315" t="s">
        <v>1447</v>
      </c>
      <c r="M53" s="10"/>
      <c r="N53" s="10"/>
      <c r="O53" s="10"/>
      <c r="P53" s="10"/>
      <c r="Q53" s="10"/>
      <c r="R53" s="10"/>
    </row>
    <row r="54" spans="1:18" ht="13.5" customHeight="1" hidden="1">
      <c r="A54" s="1324"/>
      <c r="B54" s="228"/>
      <c r="C54" s="1325"/>
      <c r="D54" s="257"/>
      <c r="E54" s="1341"/>
      <c r="F54" s="793"/>
      <c r="G54" s="824"/>
      <c r="H54" s="874"/>
      <c r="I54" s="874"/>
      <c r="J54" s="874"/>
      <c r="K54" s="10"/>
      <c r="L54" s="1315"/>
      <c r="M54" s="10"/>
      <c r="N54" s="10"/>
      <c r="O54" s="10"/>
      <c r="P54" s="10"/>
      <c r="Q54" s="10"/>
      <c r="R54" s="10"/>
    </row>
    <row r="55" spans="1:18" ht="13.5" customHeight="1" hidden="1">
      <c r="A55" s="1324"/>
      <c r="B55" s="228"/>
      <c r="C55" s="1325"/>
      <c r="D55" s="255"/>
      <c r="E55" s="1341"/>
      <c r="F55" s="790"/>
      <c r="G55" s="825"/>
      <c r="H55" s="873"/>
      <c r="I55" s="873"/>
      <c r="J55" s="873"/>
      <c r="K55" s="10"/>
      <c r="L55" s="1315"/>
      <c r="M55" s="10"/>
      <c r="N55" s="10"/>
      <c r="O55" s="10"/>
      <c r="P55" s="10"/>
      <c r="Q55" s="10"/>
      <c r="R55" s="10"/>
    </row>
    <row r="56" spans="1:18" ht="12.75">
      <c r="A56" s="1324"/>
      <c r="B56" s="228">
        <v>3</v>
      </c>
      <c r="C56" s="229" t="s">
        <v>305</v>
      </c>
      <c r="D56" s="256">
        <v>2</v>
      </c>
      <c r="E56" s="802" t="s">
        <v>1370</v>
      </c>
      <c r="F56" s="793" t="s">
        <v>338</v>
      </c>
      <c r="G56" s="872"/>
      <c r="H56" s="874"/>
      <c r="I56" s="874"/>
      <c r="J56" s="874"/>
      <c r="K56" s="10" t="s">
        <v>1438</v>
      </c>
      <c r="L56" s="10" t="s">
        <v>1447</v>
      </c>
      <c r="M56" s="10"/>
      <c r="N56" s="10"/>
      <c r="O56" s="10"/>
      <c r="P56" s="10"/>
      <c r="Q56" s="10"/>
      <c r="R56" s="10"/>
    </row>
    <row r="57" spans="1:18" ht="13.5" customHeight="1">
      <c r="A57" s="1324"/>
      <c r="B57" s="228">
        <v>4</v>
      </c>
      <c r="C57" s="1325" t="s">
        <v>306</v>
      </c>
      <c r="D57" s="253">
        <v>15</v>
      </c>
      <c r="E57" s="801" t="s">
        <v>346</v>
      </c>
      <c r="F57" s="793" t="s">
        <v>337</v>
      </c>
      <c r="G57" s="872"/>
      <c r="H57" s="874"/>
      <c r="I57" s="874"/>
      <c r="J57" s="874"/>
      <c r="K57" s="10" t="s">
        <v>1438</v>
      </c>
      <c r="L57" s="10" t="s">
        <v>1447</v>
      </c>
      <c r="M57" s="10"/>
      <c r="N57" s="10"/>
      <c r="O57" s="10"/>
      <c r="P57" s="10"/>
      <c r="Q57" s="10"/>
      <c r="R57" s="10"/>
    </row>
    <row r="58" spans="1:18" ht="13.5" customHeight="1">
      <c r="A58" s="1324"/>
      <c r="B58" s="228"/>
      <c r="C58" s="1325"/>
      <c r="D58" s="257">
        <v>9</v>
      </c>
      <c r="E58" s="803" t="s">
        <v>340</v>
      </c>
      <c r="F58" s="793" t="s">
        <v>336</v>
      </c>
      <c r="G58" s="872"/>
      <c r="H58" s="874"/>
      <c r="I58" s="874"/>
      <c r="J58" s="874"/>
      <c r="K58" s="10" t="s">
        <v>1438</v>
      </c>
      <c r="L58" s="10" t="s">
        <v>1447</v>
      </c>
      <c r="M58" s="10"/>
      <c r="N58" s="10"/>
      <c r="O58" s="10"/>
      <c r="P58" s="10"/>
      <c r="Q58" s="10"/>
      <c r="R58" s="10"/>
    </row>
    <row r="59" spans="1:18" ht="13.5" customHeight="1">
      <c r="A59" s="1324"/>
      <c r="B59" s="228"/>
      <c r="C59" s="1325"/>
      <c r="D59" s="255">
        <v>8</v>
      </c>
      <c r="E59" s="802" t="s">
        <v>341</v>
      </c>
      <c r="F59" s="790">
        <v>7</v>
      </c>
      <c r="G59" s="870"/>
      <c r="H59" s="873"/>
      <c r="I59" s="873"/>
      <c r="J59" s="873"/>
      <c r="K59" s="10" t="s">
        <v>1438</v>
      </c>
      <c r="L59" s="10" t="s">
        <v>1447</v>
      </c>
      <c r="M59" s="10"/>
      <c r="N59" s="10"/>
      <c r="O59" s="10"/>
      <c r="P59" s="10"/>
      <c r="Q59" s="10"/>
      <c r="R59" s="10"/>
    </row>
    <row r="60" spans="1:18" ht="13.5" customHeight="1">
      <c r="A60" s="1324"/>
      <c r="B60" s="228">
        <v>5</v>
      </c>
      <c r="C60" s="229" t="s">
        <v>307</v>
      </c>
      <c r="D60" s="256">
        <v>1</v>
      </c>
      <c r="E60" s="797" t="s">
        <v>308</v>
      </c>
      <c r="F60" s="790">
        <v>3</v>
      </c>
      <c r="G60" s="828"/>
      <c r="H60" s="865"/>
      <c r="I60" s="871"/>
      <c r="J60" s="873"/>
      <c r="K60" s="10" t="s">
        <v>271</v>
      </c>
      <c r="L60" s="10" t="s">
        <v>277</v>
      </c>
      <c r="M60" s="10" t="s">
        <v>1438</v>
      </c>
      <c r="N60" s="10" t="s">
        <v>1448</v>
      </c>
      <c r="O60" s="10" t="s">
        <v>1435</v>
      </c>
      <c r="P60" s="10"/>
      <c r="Q60" s="10"/>
      <c r="R60" s="10"/>
    </row>
    <row r="61" spans="1:18" ht="13.5" customHeight="1">
      <c r="A61" s="1324" t="s">
        <v>309</v>
      </c>
      <c r="B61" s="228">
        <v>1</v>
      </c>
      <c r="C61" s="229" t="s">
        <v>310</v>
      </c>
      <c r="D61" s="253"/>
      <c r="E61" s="1327" t="s">
        <v>918</v>
      </c>
      <c r="F61" s="789"/>
      <c r="G61" s="1309"/>
      <c r="H61" s="1311"/>
      <c r="I61" s="1311"/>
      <c r="J61" s="1311"/>
      <c r="K61" s="1315" t="s">
        <v>1434</v>
      </c>
      <c r="L61" s="1315"/>
      <c r="M61" s="1315"/>
      <c r="N61" s="1315"/>
      <c r="O61" s="1315"/>
      <c r="P61" s="1315"/>
      <c r="Q61" s="1315"/>
      <c r="R61" s="1315"/>
    </row>
    <row r="62" spans="1:18" ht="13.5" customHeight="1">
      <c r="A62" s="1324"/>
      <c r="B62" s="228">
        <v>2</v>
      </c>
      <c r="C62" s="229" t="s">
        <v>311</v>
      </c>
      <c r="D62" s="257"/>
      <c r="E62" s="1327"/>
      <c r="F62" s="789"/>
      <c r="G62" s="1309"/>
      <c r="H62" s="1311"/>
      <c r="I62" s="1311"/>
      <c r="J62" s="1311"/>
      <c r="K62" s="1315"/>
      <c r="L62" s="1315"/>
      <c r="M62" s="1315"/>
      <c r="N62" s="1315"/>
      <c r="O62" s="1315"/>
      <c r="P62" s="1315"/>
      <c r="Q62" s="1315"/>
      <c r="R62" s="1315"/>
    </row>
    <row r="63" spans="1:18" ht="13.5" customHeight="1">
      <c r="A63" s="1324"/>
      <c r="B63" s="228">
        <v>3</v>
      </c>
      <c r="C63" s="229" t="s">
        <v>312</v>
      </c>
      <c r="D63" s="257"/>
      <c r="E63" s="1327"/>
      <c r="F63" s="789"/>
      <c r="G63" s="1309"/>
      <c r="H63" s="1311"/>
      <c r="I63" s="1311"/>
      <c r="J63" s="1311"/>
      <c r="K63" s="1315"/>
      <c r="L63" s="1315"/>
      <c r="M63" s="1315"/>
      <c r="N63" s="1315"/>
      <c r="O63" s="1315"/>
      <c r="P63" s="1315"/>
      <c r="Q63" s="1315"/>
      <c r="R63" s="1315"/>
    </row>
    <row r="64" spans="1:18" ht="13.5" customHeight="1">
      <c r="A64" s="1324"/>
      <c r="B64" s="228">
        <v>4</v>
      </c>
      <c r="C64" s="229" t="s">
        <v>313</v>
      </c>
      <c r="D64" s="257">
        <v>3</v>
      </c>
      <c r="E64" s="1327"/>
      <c r="F64" s="790" t="s">
        <v>858</v>
      </c>
      <c r="G64" s="1309"/>
      <c r="H64" s="1311"/>
      <c r="I64" s="1311"/>
      <c r="J64" s="1311"/>
      <c r="K64" s="1315"/>
      <c r="L64" s="1315"/>
      <c r="M64" s="1315"/>
      <c r="N64" s="1315"/>
      <c r="O64" s="1315"/>
      <c r="P64" s="1315"/>
      <c r="Q64" s="1315"/>
      <c r="R64" s="1315"/>
    </row>
    <row r="65" spans="1:18" ht="13.5" customHeight="1">
      <c r="A65" s="1324"/>
      <c r="B65" s="228">
        <v>5</v>
      </c>
      <c r="C65" s="229" t="s">
        <v>314</v>
      </c>
      <c r="D65" s="257"/>
      <c r="E65" s="1327"/>
      <c r="F65" s="789"/>
      <c r="G65" s="1309"/>
      <c r="H65" s="1311"/>
      <c r="I65" s="1311"/>
      <c r="J65" s="1311"/>
      <c r="K65" s="1315"/>
      <c r="L65" s="1315"/>
      <c r="M65" s="1315"/>
      <c r="N65" s="1315"/>
      <c r="O65" s="1315"/>
      <c r="P65" s="1315"/>
      <c r="Q65" s="1315"/>
      <c r="R65" s="1315"/>
    </row>
    <row r="66" spans="1:18" ht="13.5" customHeight="1">
      <c r="A66" s="1324"/>
      <c r="B66" s="228">
        <v>6</v>
      </c>
      <c r="C66" s="229" t="s">
        <v>315</v>
      </c>
      <c r="D66" s="257"/>
      <c r="E66" s="1327"/>
      <c r="F66" s="789"/>
      <c r="G66" s="1309"/>
      <c r="H66" s="1311"/>
      <c r="I66" s="1311"/>
      <c r="J66" s="1311"/>
      <c r="K66" s="1315"/>
      <c r="L66" s="1315"/>
      <c r="M66" s="1315"/>
      <c r="N66" s="1315"/>
      <c r="O66" s="1315"/>
      <c r="P66" s="1315"/>
      <c r="Q66" s="1315"/>
      <c r="R66" s="1315"/>
    </row>
    <row r="67" spans="1:18" ht="12.75" customHeight="1">
      <c r="A67" s="1324"/>
      <c r="B67" s="228">
        <v>7</v>
      </c>
      <c r="C67" s="229" t="s">
        <v>316</v>
      </c>
      <c r="D67" s="255"/>
      <c r="E67" s="1338"/>
      <c r="F67" s="795"/>
      <c r="G67" s="1310"/>
      <c r="H67" s="1312"/>
      <c r="I67" s="1312"/>
      <c r="J67" s="1312"/>
      <c r="K67" s="1316"/>
      <c r="L67" s="1316"/>
      <c r="M67" s="1316"/>
      <c r="N67" s="1316"/>
      <c r="O67" s="1316"/>
      <c r="P67" s="1316"/>
      <c r="Q67" s="1316"/>
      <c r="R67" s="1316"/>
    </row>
    <row r="68" spans="1:18" ht="13.5" customHeight="1" hidden="1">
      <c r="A68" s="1324" t="s">
        <v>216</v>
      </c>
      <c r="B68" s="228">
        <v>1</v>
      </c>
      <c r="C68" s="229" t="s">
        <v>217</v>
      </c>
      <c r="D68" s="256"/>
      <c r="E68" s="809"/>
      <c r="F68" s="789"/>
      <c r="G68" s="789"/>
      <c r="H68" s="789"/>
      <c r="I68" s="789"/>
      <c r="J68" s="789"/>
      <c r="K68" s="10"/>
      <c r="L68" s="10"/>
      <c r="M68" s="10"/>
      <c r="N68" s="10"/>
      <c r="O68" s="10"/>
      <c r="P68" s="10"/>
      <c r="Q68" s="10"/>
      <c r="R68" s="10"/>
    </row>
    <row r="69" spans="1:18" ht="13.5" customHeight="1" hidden="1">
      <c r="A69" s="1324"/>
      <c r="B69" s="228">
        <v>2</v>
      </c>
      <c r="C69" s="229" t="s">
        <v>218</v>
      </c>
      <c r="D69" s="256"/>
      <c r="E69" s="231"/>
      <c r="F69" s="789"/>
      <c r="G69" s="789"/>
      <c r="H69" s="789"/>
      <c r="I69" s="789"/>
      <c r="J69" s="789"/>
      <c r="K69" s="10"/>
      <c r="L69" s="10"/>
      <c r="M69" s="10"/>
      <c r="N69" s="10"/>
      <c r="O69" s="10"/>
      <c r="P69" s="10"/>
      <c r="Q69" s="10"/>
      <c r="R69" s="10"/>
    </row>
    <row r="70" spans="1:18" ht="13.5" customHeight="1" hidden="1">
      <c r="A70" s="1324"/>
      <c r="B70" s="228">
        <v>3</v>
      </c>
      <c r="C70" s="229" t="s">
        <v>911</v>
      </c>
      <c r="D70" s="256"/>
      <c r="E70" s="231"/>
      <c r="F70" s="789"/>
      <c r="G70" s="789"/>
      <c r="H70" s="789"/>
      <c r="I70" s="789"/>
      <c r="J70" s="789"/>
      <c r="K70" s="10"/>
      <c r="L70" s="10"/>
      <c r="M70" s="10"/>
      <c r="N70" s="10"/>
      <c r="O70" s="10"/>
      <c r="P70" s="10"/>
      <c r="Q70" s="10"/>
      <c r="R70" s="10"/>
    </row>
    <row r="71" spans="1:18" ht="13.5" customHeight="1" hidden="1">
      <c r="A71" s="1324"/>
      <c r="B71" s="228">
        <v>4</v>
      </c>
      <c r="C71" s="229" t="s">
        <v>912</v>
      </c>
      <c r="D71" s="256"/>
      <c r="E71" s="231"/>
      <c r="F71" s="789"/>
      <c r="G71" s="789"/>
      <c r="H71" s="789"/>
      <c r="I71" s="789"/>
      <c r="J71" s="789"/>
      <c r="K71" s="10"/>
      <c r="L71" s="10"/>
      <c r="M71" s="10"/>
      <c r="N71" s="10"/>
      <c r="O71" s="10"/>
      <c r="P71" s="10"/>
      <c r="Q71" s="10"/>
      <c r="R71" s="10"/>
    </row>
    <row r="72" spans="1:18" ht="13.5" customHeight="1" hidden="1">
      <c r="A72" s="1324"/>
      <c r="B72" s="228">
        <v>5</v>
      </c>
      <c r="C72" s="229" t="s">
        <v>913</v>
      </c>
      <c r="D72" s="256"/>
      <c r="E72" s="230"/>
      <c r="F72" s="794" t="s">
        <v>347</v>
      </c>
      <c r="G72" s="794"/>
      <c r="H72" s="794"/>
      <c r="I72" s="794"/>
      <c r="J72" s="794"/>
      <c r="K72" s="10"/>
      <c r="L72" s="10"/>
      <c r="M72" s="10"/>
      <c r="N72" s="10"/>
      <c r="O72" s="10"/>
      <c r="P72" s="10"/>
      <c r="Q72" s="10"/>
      <c r="R72" s="10"/>
    </row>
    <row r="73" spans="1:18" ht="13.5" customHeight="1" hidden="1">
      <c r="A73" s="1324"/>
      <c r="B73" s="228">
        <v>6</v>
      </c>
      <c r="C73" s="804" t="s">
        <v>914</v>
      </c>
      <c r="D73" s="805"/>
      <c r="E73" s="806"/>
      <c r="F73" s="795"/>
      <c r="G73" s="795"/>
      <c r="H73" s="795"/>
      <c r="I73" s="795"/>
      <c r="J73" s="795"/>
      <c r="K73" s="11"/>
      <c r="L73" s="11"/>
      <c r="M73" s="11"/>
      <c r="N73" s="11"/>
      <c r="O73" s="11"/>
      <c r="P73" s="11"/>
      <c r="Q73" s="11"/>
      <c r="R73" s="11"/>
    </row>
    <row r="74" spans="1:12" ht="12.75">
      <c r="A74" s="12"/>
      <c r="B74" s="13"/>
      <c r="C74" s="807"/>
      <c r="D74" s="808"/>
      <c r="L74" s="810"/>
    </row>
    <row r="75" spans="1:4" ht="12.75">
      <c r="A75" s="13"/>
      <c r="B75" s="13"/>
      <c r="C75" s="13"/>
      <c r="D75" s="258"/>
    </row>
    <row r="76" spans="1:4" ht="12.75">
      <c r="A76" s="13"/>
      <c r="B76" s="13"/>
      <c r="C76" s="13"/>
      <c r="D76" s="258"/>
    </row>
    <row r="77" spans="1:4" ht="12.75">
      <c r="A77" s="13"/>
      <c r="B77" s="13"/>
      <c r="C77" s="13"/>
      <c r="D77" s="258"/>
    </row>
    <row r="78" spans="1:4" ht="12.75">
      <c r="A78" s="13"/>
      <c r="B78" s="13"/>
      <c r="C78" s="13"/>
      <c r="D78" s="258"/>
    </row>
    <row r="79" spans="1:4" ht="12.75">
      <c r="A79" s="13"/>
      <c r="B79" s="13"/>
      <c r="C79" s="13"/>
      <c r="D79" s="258"/>
    </row>
    <row r="80" spans="1:4" ht="12.75">
      <c r="A80" s="13"/>
      <c r="B80" s="13"/>
      <c r="C80" s="13"/>
      <c r="D80" s="258"/>
    </row>
    <row r="81" spans="1:4" ht="12.75">
      <c r="A81" s="13"/>
      <c r="B81" s="13"/>
      <c r="C81" s="13"/>
      <c r="D81" s="258"/>
    </row>
    <row r="82" spans="1:4" ht="12.75">
      <c r="A82" s="13"/>
      <c r="B82" s="13"/>
      <c r="C82" s="13"/>
      <c r="D82" s="258"/>
    </row>
    <row r="83" spans="1:4" ht="12.75">
      <c r="A83" s="13"/>
      <c r="B83" s="13"/>
      <c r="C83" s="13"/>
      <c r="D83" s="258"/>
    </row>
    <row r="84" spans="1:4" ht="12.75">
      <c r="A84" s="13"/>
      <c r="B84" s="13"/>
      <c r="C84" s="13"/>
      <c r="D84" s="258"/>
    </row>
    <row r="85" spans="1:4" ht="12.75">
      <c r="A85" s="13"/>
      <c r="B85" s="13"/>
      <c r="C85" s="13"/>
      <c r="D85" s="258"/>
    </row>
    <row r="86" spans="1:4" ht="12.75">
      <c r="A86" s="13"/>
      <c r="B86" s="13"/>
      <c r="C86" s="13"/>
      <c r="D86" s="258"/>
    </row>
    <row r="87" spans="1:4" ht="12.75">
      <c r="A87" s="13"/>
      <c r="B87" s="13"/>
      <c r="C87" s="13"/>
      <c r="D87" s="258"/>
    </row>
    <row r="88" spans="1:4" ht="12.75">
      <c r="A88" s="13"/>
      <c r="B88" s="13"/>
      <c r="C88" s="13"/>
      <c r="D88" s="258"/>
    </row>
    <row r="89" spans="1:4" ht="12.75">
      <c r="A89" s="13"/>
      <c r="B89" s="13"/>
      <c r="C89" s="13"/>
      <c r="D89" s="258"/>
    </row>
    <row r="90" spans="1:4" ht="12.75">
      <c r="A90" s="13"/>
      <c r="B90" s="13"/>
      <c r="C90" s="13"/>
      <c r="D90" s="258"/>
    </row>
    <row r="91" spans="1:4" ht="12.75">
      <c r="A91" s="13"/>
      <c r="B91" s="13"/>
      <c r="C91" s="13"/>
      <c r="D91" s="258"/>
    </row>
    <row r="92" spans="1:4" ht="12.75">
      <c r="A92" s="13"/>
      <c r="B92" s="13"/>
      <c r="C92" s="13"/>
      <c r="D92" s="258"/>
    </row>
    <row r="93" spans="1:4" ht="12.75">
      <c r="A93" s="13"/>
      <c r="B93" s="13"/>
      <c r="C93" s="13"/>
      <c r="D93" s="258"/>
    </row>
    <row r="94" spans="1:4" ht="12.75">
      <c r="A94" s="13"/>
      <c r="B94" s="13"/>
      <c r="C94" s="13"/>
      <c r="D94" s="258"/>
    </row>
    <row r="95" spans="1:4" ht="12.75">
      <c r="A95" s="13"/>
      <c r="B95" s="13"/>
      <c r="C95" s="13"/>
      <c r="D95" s="258"/>
    </row>
    <row r="96" spans="1:4" ht="12.75">
      <c r="A96" s="13"/>
      <c r="B96" s="13"/>
      <c r="C96" s="13"/>
      <c r="D96" s="258"/>
    </row>
    <row r="97" spans="1:4" ht="12.75">
      <c r="A97" s="13"/>
      <c r="B97" s="13"/>
      <c r="C97" s="13"/>
      <c r="D97" s="258"/>
    </row>
    <row r="98" spans="1:4" ht="12.75">
      <c r="A98" s="13"/>
      <c r="B98" s="13"/>
      <c r="C98" s="13"/>
      <c r="D98" s="258"/>
    </row>
    <row r="99" spans="1:4" ht="12.75">
      <c r="A99" s="13"/>
      <c r="B99" s="13"/>
      <c r="C99" s="13"/>
      <c r="D99" s="258"/>
    </row>
    <row r="100" spans="1:4" ht="12.75">
      <c r="A100" s="13"/>
      <c r="B100" s="13"/>
      <c r="C100" s="13"/>
      <c r="D100" s="258"/>
    </row>
    <row r="101" spans="1:4" ht="12.75">
      <c r="A101" s="13"/>
      <c r="B101" s="13"/>
      <c r="C101" s="13"/>
      <c r="D101" s="258"/>
    </row>
    <row r="102" spans="1:4" ht="12.75">
      <c r="A102" s="13"/>
      <c r="B102" s="13"/>
      <c r="C102" s="13"/>
      <c r="D102" s="258"/>
    </row>
    <row r="103" spans="1:4" ht="12.75">
      <c r="A103" s="13"/>
      <c r="B103" s="13"/>
      <c r="C103" s="13"/>
      <c r="D103" s="258"/>
    </row>
    <row r="104" spans="1:4" ht="12.75">
      <c r="A104" s="13"/>
      <c r="B104" s="13"/>
      <c r="C104" s="13"/>
      <c r="D104" s="258"/>
    </row>
    <row r="105" spans="1:4" ht="12.75">
      <c r="A105" s="13"/>
      <c r="B105" s="13"/>
      <c r="C105" s="13"/>
      <c r="D105" s="258"/>
    </row>
    <row r="106" spans="1:4" ht="12.75">
      <c r="A106" s="13"/>
      <c r="B106" s="13"/>
      <c r="C106" s="13"/>
      <c r="D106" s="258"/>
    </row>
    <row r="107" spans="1:4" ht="12.75">
      <c r="A107" s="13"/>
      <c r="B107" s="13"/>
      <c r="C107" s="13"/>
      <c r="D107" s="258"/>
    </row>
    <row r="108" spans="1:4" ht="12.75">
      <c r="A108" s="13"/>
      <c r="B108" s="13"/>
      <c r="C108" s="13"/>
      <c r="D108" s="258"/>
    </row>
    <row r="109" spans="1:4" ht="12.75">
      <c r="A109" s="13"/>
      <c r="B109" s="13"/>
      <c r="C109" s="13"/>
      <c r="D109" s="258"/>
    </row>
    <row r="110" spans="1:4" ht="12.75">
      <c r="A110" s="13"/>
      <c r="B110" s="13"/>
      <c r="C110" s="13"/>
      <c r="D110" s="258"/>
    </row>
    <row r="111" spans="1:4" ht="12.75">
      <c r="A111" s="13"/>
      <c r="B111" s="13"/>
      <c r="C111" s="13"/>
      <c r="D111" s="258"/>
    </row>
    <row r="112" spans="1:4" ht="12.75">
      <c r="A112" s="13"/>
      <c r="B112" s="13"/>
      <c r="C112" s="13"/>
      <c r="D112" s="258"/>
    </row>
    <row r="113" spans="1:4" ht="12.75">
      <c r="A113" s="13"/>
      <c r="B113" s="13"/>
      <c r="C113" s="13"/>
      <c r="D113" s="258"/>
    </row>
    <row r="114" spans="1:4" ht="12.75">
      <c r="A114" s="13"/>
      <c r="B114" s="13"/>
      <c r="C114" s="13"/>
      <c r="D114" s="258"/>
    </row>
    <row r="115" spans="1:4" ht="12.75">
      <c r="A115" s="13"/>
      <c r="B115" s="13"/>
      <c r="C115" s="13"/>
      <c r="D115" s="258"/>
    </row>
    <row r="116" spans="1:4" ht="12.75">
      <c r="A116" s="13"/>
      <c r="B116" s="13"/>
      <c r="C116" s="13"/>
      <c r="D116" s="258"/>
    </row>
    <row r="117" spans="1:4" ht="12.75">
      <c r="A117" s="13"/>
      <c r="B117" s="13"/>
      <c r="C117" s="13"/>
      <c r="D117" s="258"/>
    </row>
    <row r="118" spans="1:4" ht="12.75">
      <c r="A118" s="13"/>
      <c r="B118" s="13"/>
      <c r="C118" s="13"/>
      <c r="D118" s="258"/>
    </row>
    <row r="119" spans="1:4" ht="12.75">
      <c r="A119" s="13"/>
      <c r="B119" s="13"/>
      <c r="C119" s="13"/>
      <c r="D119" s="258"/>
    </row>
    <row r="120" spans="1:4" ht="12.75">
      <c r="A120" s="13"/>
      <c r="B120" s="13"/>
      <c r="C120" s="13"/>
      <c r="D120" s="258"/>
    </row>
    <row r="121" spans="1:4" ht="12.75">
      <c r="A121" s="13"/>
      <c r="B121" s="13"/>
      <c r="C121" s="13"/>
      <c r="D121" s="258"/>
    </row>
    <row r="122" spans="1:4" ht="12.75">
      <c r="A122" s="13"/>
      <c r="B122" s="13"/>
      <c r="C122" s="13"/>
      <c r="D122" s="258"/>
    </row>
    <row r="123" spans="1:4" ht="12.75">
      <c r="A123" s="13"/>
      <c r="B123" s="13"/>
      <c r="C123" s="13"/>
      <c r="D123" s="258"/>
    </row>
    <row r="124" spans="1:4" ht="12.75">
      <c r="A124" s="13"/>
      <c r="B124" s="13"/>
      <c r="C124" s="13"/>
      <c r="D124" s="258"/>
    </row>
    <row r="125" spans="1:4" ht="12.75">
      <c r="A125" s="13"/>
      <c r="B125" s="13"/>
      <c r="C125" s="13"/>
      <c r="D125" s="258"/>
    </row>
    <row r="126" spans="1:4" ht="12.75">
      <c r="A126" s="13"/>
      <c r="B126" s="13"/>
      <c r="C126" s="13"/>
      <c r="D126" s="258"/>
    </row>
    <row r="127" spans="1:4" ht="12.75">
      <c r="A127" s="13"/>
      <c r="B127" s="13"/>
      <c r="C127" s="13"/>
      <c r="D127" s="258"/>
    </row>
    <row r="128" spans="1:4" ht="12.75">
      <c r="A128" s="13"/>
      <c r="B128" s="13"/>
      <c r="C128" s="13"/>
      <c r="D128" s="258"/>
    </row>
    <row r="129" spans="1:4" ht="12.75">
      <c r="A129" s="13"/>
      <c r="B129" s="13"/>
      <c r="C129" s="13"/>
      <c r="D129" s="258"/>
    </row>
    <row r="130" spans="1:4" ht="12.75">
      <c r="A130" s="13"/>
      <c r="B130" s="13"/>
      <c r="C130" s="13"/>
      <c r="D130" s="258"/>
    </row>
    <row r="131" spans="1:4" ht="12.75">
      <c r="A131" s="13"/>
      <c r="B131" s="13"/>
      <c r="C131" s="13"/>
      <c r="D131" s="258"/>
    </row>
    <row r="132" spans="1:4" ht="12.75">
      <c r="A132" s="13"/>
      <c r="B132" s="13"/>
      <c r="C132" s="13"/>
      <c r="D132" s="258"/>
    </row>
    <row r="133" spans="1:4" ht="12.75">
      <c r="A133" s="13"/>
      <c r="B133" s="13"/>
      <c r="C133" s="13"/>
      <c r="D133" s="258"/>
    </row>
    <row r="134" spans="1:4" ht="12.75">
      <c r="A134" s="13"/>
      <c r="B134" s="13"/>
      <c r="C134" s="13"/>
      <c r="D134" s="258"/>
    </row>
    <row r="135" spans="1:4" ht="12.75">
      <c r="A135" s="13"/>
      <c r="B135" s="13"/>
      <c r="C135" s="13"/>
      <c r="D135" s="258"/>
    </row>
    <row r="136" spans="1:4" ht="12.75">
      <c r="A136" s="13"/>
      <c r="B136" s="13"/>
      <c r="C136" s="13"/>
      <c r="D136" s="258"/>
    </row>
    <row r="137" spans="1:4" ht="12.75">
      <c r="A137" s="13"/>
      <c r="B137" s="13"/>
      <c r="C137" s="13"/>
      <c r="D137" s="258"/>
    </row>
    <row r="138" spans="1:4" ht="12.75">
      <c r="A138" s="13"/>
      <c r="B138" s="13"/>
      <c r="C138" s="13"/>
      <c r="D138" s="258"/>
    </row>
    <row r="139" spans="1:4" ht="12.75">
      <c r="A139" s="13"/>
      <c r="B139" s="13"/>
      <c r="C139" s="13"/>
      <c r="D139" s="258"/>
    </row>
    <row r="140" spans="1:4" ht="12.75">
      <c r="A140" s="13"/>
      <c r="B140" s="13"/>
      <c r="C140" s="13"/>
      <c r="D140" s="258"/>
    </row>
    <row r="141" spans="1:4" ht="12.75">
      <c r="A141" s="13"/>
      <c r="B141" s="13"/>
      <c r="C141" s="13"/>
      <c r="D141" s="258"/>
    </row>
    <row r="142" spans="1:4" ht="12.75">
      <c r="A142" s="13"/>
      <c r="B142" s="13"/>
      <c r="C142" s="13"/>
      <c r="D142" s="258"/>
    </row>
    <row r="143" spans="1:4" ht="12.75">
      <c r="A143" s="13"/>
      <c r="B143" s="13"/>
      <c r="C143" s="13"/>
      <c r="D143" s="258"/>
    </row>
    <row r="144" spans="1:4" ht="12.75">
      <c r="A144" s="13"/>
      <c r="B144" s="13"/>
      <c r="C144" s="13"/>
      <c r="D144" s="258"/>
    </row>
    <row r="145" spans="1:4" ht="12.75">
      <c r="A145" s="13"/>
      <c r="B145" s="13"/>
      <c r="C145" s="13"/>
      <c r="D145" s="258"/>
    </row>
    <row r="146" spans="1:4" ht="12.75">
      <c r="A146" s="13"/>
      <c r="B146" s="13"/>
      <c r="C146" s="13"/>
      <c r="D146" s="258"/>
    </row>
    <row r="147" spans="1:4" ht="12.75">
      <c r="A147" s="13"/>
      <c r="B147" s="13"/>
      <c r="C147" s="13"/>
      <c r="D147" s="258"/>
    </row>
    <row r="148" spans="1:4" ht="12.75">
      <c r="A148" s="13"/>
      <c r="B148" s="13"/>
      <c r="C148" s="13"/>
      <c r="D148" s="258"/>
    </row>
    <row r="149" spans="1:4" ht="12.75">
      <c r="A149" s="13"/>
      <c r="B149" s="13"/>
      <c r="C149" s="13"/>
      <c r="D149" s="258"/>
    </row>
    <row r="150" spans="1:4" ht="12.75">
      <c r="A150" s="13"/>
      <c r="B150" s="13"/>
      <c r="C150" s="13"/>
      <c r="D150" s="258"/>
    </row>
    <row r="151" spans="1:4" ht="12.75">
      <c r="A151" s="13"/>
      <c r="B151" s="13"/>
      <c r="C151" s="13"/>
      <c r="D151" s="258"/>
    </row>
  </sheetData>
  <sheetProtection/>
  <mergeCells count="172">
    <mergeCell ref="D6:D8"/>
    <mergeCell ref="D50:D52"/>
    <mergeCell ref="E6:E7"/>
    <mergeCell ref="E27:E30"/>
    <mergeCell ref="E31:E33"/>
    <mergeCell ref="E23:E26"/>
    <mergeCell ref="E44:E45"/>
    <mergeCell ref="D39:D41"/>
    <mergeCell ref="E37:E38"/>
    <mergeCell ref="E34:E35"/>
    <mergeCell ref="A34:A36"/>
    <mergeCell ref="A2:A16"/>
    <mergeCell ref="C10:C11"/>
    <mergeCell ref="C6:C8"/>
    <mergeCell ref="C2:C3"/>
    <mergeCell ref="C12:C13"/>
    <mergeCell ref="C4:C5"/>
    <mergeCell ref="C15:C16"/>
    <mergeCell ref="A23:A30"/>
    <mergeCell ref="D23:D26"/>
    <mergeCell ref="D27:D30"/>
    <mergeCell ref="C32:C33"/>
    <mergeCell ref="D31:D33"/>
    <mergeCell ref="A68:A73"/>
    <mergeCell ref="C50:C52"/>
    <mergeCell ref="A50:A60"/>
    <mergeCell ref="A61:A67"/>
    <mergeCell ref="C53:C55"/>
    <mergeCell ref="A31:A33"/>
    <mergeCell ref="F27:F30"/>
    <mergeCell ref="F50:F52"/>
    <mergeCell ref="E61:E67"/>
    <mergeCell ref="C57:C59"/>
    <mergeCell ref="E50:E52"/>
    <mergeCell ref="E53:E55"/>
    <mergeCell ref="C27:C30"/>
    <mergeCell ref="D37:D38"/>
    <mergeCell ref="I4:I5"/>
    <mergeCell ref="J4:J5"/>
    <mergeCell ref="E39:E41"/>
    <mergeCell ref="A42:A49"/>
    <mergeCell ref="C48:C49"/>
    <mergeCell ref="A39:A41"/>
    <mergeCell ref="C42:C43"/>
    <mergeCell ref="F6:F7"/>
    <mergeCell ref="F39:F41"/>
    <mergeCell ref="A37:A38"/>
    <mergeCell ref="P4:P5"/>
    <mergeCell ref="Q4:Q5"/>
    <mergeCell ref="A17:A18"/>
    <mergeCell ref="A19:A22"/>
    <mergeCell ref="C19:C20"/>
    <mergeCell ref="E19:E22"/>
    <mergeCell ref="D19:D22"/>
    <mergeCell ref="O4:O5"/>
    <mergeCell ref="G4:G5"/>
    <mergeCell ref="H4:H5"/>
    <mergeCell ref="K4:K5"/>
    <mergeCell ref="L4:L5"/>
    <mergeCell ref="M4:M5"/>
    <mergeCell ref="N4:N5"/>
    <mergeCell ref="P19:P22"/>
    <mergeCell ref="R4:R5"/>
    <mergeCell ref="K6:K7"/>
    <mergeCell ref="L6:L7"/>
    <mergeCell ref="M6:M7"/>
    <mergeCell ref="N6:N7"/>
    <mergeCell ref="R6:R7"/>
    <mergeCell ref="L19:L22"/>
    <mergeCell ref="M19:M22"/>
    <mergeCell ref="N19:N22"/>
    <mergeCell ref="O19:O22"/>
    <mergeCell ref="Q19:Q22"/>
    <mergeCell ref="R19:R22"/>
    <mergeCell ref="Q23:Q26"/>
    <mergeCell ref="O23:O26"/>
    <mergeCell ref="P23:P26"/>
    <mergeCell ref="O6:O7"/>
    <mergeCell ref="P6:P7"/>
    <mergeCell ref="Q6:Q7"/>
    <mergeCell ref="M27:M30"/>
    <mergeCell ref="N27:N30"/>
    <mergeCell ref="K8:K9"/>
    <mergeCell ref="K23:K26"/>
    <mergeCell ref="L23:L26"/>
    <mergeCell ref="M23:M26"/>
    <mergeCell ref="N23:N26"/>
    <mergeCell ref="Q27:Q30"/>
    <mergeCell ref="R27:R30"/>
    <mergeCell ref="R23:R26"/>
    <mergeCell ref="K19:K22"/>
    <mergeCell ref="O31:O33"/>
    <mergeCell ref="P31:P33"/>
    <mergeCell ref="O27:O30"/>
    <mergeCell ref="P27:P30"/>
    <mergeCell ref="K27:K30"/>
    <mergeCell ref="L27:L30"/>
    <mergeCell ref="Q31:Q33"/>
    <mergeCell ref="R31:R33"/>
    <mergeCell ref="Q37:Q38"/>
    <mergeCell ref="R37:R38"/>
    <mergeCell ref="K31:K33"/>
    <mergeCell ref="L31:L33"/>
    <mergeCell ref="M31:M33"/>
    <mergeCell ref="N31:N33"/>
    <mergeCell ref="O44:O45"/>
    <mergeCell ref="P44:P45"/>
    <mergeCell ref="O37:O38"/>
    <mergeCell ref="P37:P38"/>
    <mergeCell ref="K37:K38"/>
    <mergeCell ref="L37:L38"/>
    <mergeCell ref="M37:M38"/>
    <mergeCell ref="N37:N38"/>
    <mergeCell ref="K44:K45"/>
    <mergeCell ref="Q50:Q52"/>
    <mergeCell ref="R50:R52"/>
    <mergeCell ref="Q44:Q45"/>
    <mergeCell ref="R44:R45"/>
    <mergeCell ref="M50:M52"/>
    <mergeCell ref="N50:N52"/>
    <mergeCell ref="O50:O52"/>
    <mergeCell ref="P50:P52"/>
    <mergeCell ref="M44:M45"/>
    <mergeCell ref="N44:N45"/>
    <mergeCell ref="M61:M67"/>
    <mergeCell ref="N61:N67"/>
    <mergeCell ref="O61:O67"/>
    <mergeCell ref="P61:P67"/>
    <mergeCell ref="Q61:Q67"/>
    <mergeCell ref="R61:R67"/>
    <mergeCell ref="G6:G7"/>
    <mergeCell ref="H6:H7"/>
    <mergeCell ref="I6:I7"/>
    <mergeCell ref="J6:J7"/>
    <mergeCell ref="J19:J22"/>
    <mergeCell ref="G23:G26"/>
    <mergeCell ref="H23:H26"/>
    <mergeCell ref="I31:I33"/>
    <mergeCell ref="I27:I30"/>
    <mergeCell ref="G19:G22"/>
    <mergeCell ref="I23:I26"/>
    <mergeCell ref="J23:J26"/>
    <mergeCell ref="H19:H22"/>
    <mergeCell ref="I19:I22"/>
    <mergeCell ref="J27:J30"/>
    <mergeCell ref="G27:G30"/>
    <mergeCell ref="H27:H30"/>
    <mergeCell ref="J44:J45"/>
    <mergeCell ref="L50:L52"/>
    <mergeCell ref="L44:L45"/>
    <mergeCell ref="J31:J33"/>
    <mergeCell ref="G37:G38"/>
    <mergeCell ref="H37:H38"/>
    <mergeCell ref="I37:I38"/>
    <mergeCell ref="J37:J38"/>
    <mergeCell ref="G31:G33"/>
    <mergeCell ref="H31:H33"/>
    <mergeCell ref="J61:J67"/>
    <mergeCell ref="L53:L55"/>
    <mergeCell ref="K50:K52"/>
    <mergeCell ref="J50:J52"/>
    <mergeCell ref="K61:K67"/>
    <mergeCell ref="L61:L67"/>
    <mergeCell ref="G61:G67"/>
    <mergeCell ref="H61:H67"/>
    <mergeCell ref="I61:I67"/>
    <mergeCell ref="G44:G45"/>
    <mergeCell ref="H44:H45"/>
    <mergeCell ref="G50:G52"/>
    <mergeCell ref="H50:H52"/>
    <mergeCell ref="I50:I52"/>
    <mergeCell ref="I44:I45"/>
  </mergeCells>
  <hyperlinks>
    <hyperlink ref="E3" location="'12_Comunicazione URP'!Area_stampa" display="Gestire la comunicazione istituzionale e l'URP"/>
    <hyperlink ref="E5" location="'23_S Personale'!Area_stampa" display="Servizi di supporto interno: gestire le  risorse umane e l'organizzazione"/>
    <hyperlink ref="E10" location="'10_Patrimonio'!Area_stampa" display="Gestire il demanio e il patrimonio comunale (rilevazioni, concessioni, locazioni e vendite)"/>
    <hyperlink ref="E14" location="'6_Demografici'!A1" display="Gestire i servizi demografici"/>
    <hyperlink ref="E23:E26" location="'18_Istruzione'!Area_stampa" display="Gestire servizi di supporto al Piano dell'offerta formativa "/>
    <hyperlink ref="E31:E33" location="'11_Biblioteca'!Area_stampa" display="Gestire la biblioteca e il patrimonio artistico, culturale e scientifico"/>
    <hyperlink ref="E42" location="'13_Territorio'!Area_stampa" display="Gestire la pianificazione territoriale"/>
    <hyperlink ref="E50:E52" location="'20_Nido'!Area_stampa" display="Progettare e gestire  gli  Asilo Nido "/>
    <hyperlink ref="E13" location="'22_Manutenzioni str'!Area_stampa" display="Progettare e gestire lavori pubblici e manutenzioni straordinarie"/>
    <hyperlink ref="E60" location="'1_Servizi cimiteriali'!Area_stampa" display="Erogare servizi cimiteriali"/>
    <hyperlink ref="E61:E67" location="'3_Commercio'!A1" display="Gestire e controllare  le attività produttive e commerciali (fisse ed ambulanti)"/>
    <hyperlink ref="E6:E7" location="'14_Finanziario'!Area_stampa" display="Gestire la programmazione finanziaria, la funzione amministrativa-contabile e  l'economato "/>
    <hyperlink ref="E9" location="'16_Entrate'!Area_stampa" display="Gestire le entrate e i tributi locali"/>
    <hyperlink ref="E43" location="'17_Edilizia'!Area_stampa" display="Gestire l''Edilizia Privata e il rilascio di concessioni/autorizzazioni "/>
    <hyperlink ref="E59" location="'8 Disabili'!A1" display="Gestire i servizi per i diversamente abili"/>
    <hyperlink ref="E58" location="'9_Minori'!A1" display="Gestire i servizi per l'infanzia ed i minori "/>
    <hyperlink ref="E56" location="'2_Anziani'!A1" display="Gestire assistenza socio-ricreativa, strutture diurne per anziani"/>
    <hyperlink ref="E57" location="'15_Sociale'!Area_stampa" display="Gestire l'assistenza alle fragilità sociali"/>
    <hyperlink ref="E2" location="'24_S Segreteria'!A1" display="Servizi di supporto interno: Gestire Segreteria, Protocollo, Servizi informativi"/>
    <hyperlink ref="E37:E38" location="'19_Manifestazioni'!A1" display="Organizzare manifestazioni ed iniziative culturali, sportive e turistiche"/>
    <hyperlink ref="E12" location="'21_Manutenzioni'!A1" display="Progettare e gestire interventi di manutenzione ordinaria sul patrimonio"/>
    <hyperlink ref="E27:E30" location="'5_Ass.Scolastica'!A1" display="Gestire i Servizi di Assistenza Scolastica "/>
    <hyperlink ref="E19:E22" location="'7_Vigilanza ter'!A1" display="Gestire i servizi di vigilanza sul territorio e sulle attività della popolazione"/>
    <hyperlink ref="E46" location="'25_Idrico'!A1" display="Gestire il servizio idrico integrato"/>
    <hyperlink ref="E47" location="'4_Ecologia'!A1" display="Gestire ecologia, ambiente e il Servizio di Igiene Urbana"/>
  </hyperlinks>
  <printOptions/>
  <pageMargins left="0.3937007874015748" right="0.3937007874015748" top="1.4566929133858268" bottom="0.1968503937007874" header="0.1968503937007874" footer="0.1968503937007874"/>
  <pageSetup horizontalDpi="600" verticalDpi="600" orientation="landscape" scale="80" r:id="rId1"/>
  <headerFooter alignWithMargins="0">
    <oddHeader>&amp;C&amp;"Arial,Grassetto Corsivo"&amp;20COMUNE DI INVERUNO
*************
&amp;"Arial,Grassetto"Piano della Performance
anno 2013&amp;10
</oddHeader>
    <oddFooter>&amp;L&amp;"Tahoma,Corsivo"&amp;8Elenco Processi&amp;R&amp;P</oddFooter>
  </headerFooter>
  <rowBreaks count="1" manualBreakCount="1">
    <brk id="36" max="3" man="1"/>
  </rowBreaks>
</worksheet>
</file>

<file path=xl/worksheets/sheet10.xml><?xml version="1.0" encoding="utf-8"?>
<worksheet xmlns="http://schemas.openxmlformats.org/spreadsheetml/2006/main" xmlns:r="http://schemas.openxmlformats.org/officeDocument/2006/relationships">
  <dimension ref="A1:S115"/>
  <sheetViews>
    <sheetView tabSelected="1" zoomScale="85" zoomScaleNormal="85" zoomScalePageLayoutView="0" workbookViewId="0" topLeftCell="A96">
      <selection activeCell="R111" sqref="R111"/>
    </sheetView>
  </sheetViews>
  <sheetFormatPr defaultColWidth="9.140625" defaultRowHeight="12.75"/>
  <cols>
    <col min="1" max="6" width="9.140625" style="274" customWidth="1"/>
    <col min="7" max="7" width="13.28125" style="274" customWidth="1"/>
    <col min="8" max="8" width="13.140625" style="274" customWidth="1"/>
    <col min="9" max="9" width="14.140625" style="274" customWidth="1"/>
    <col min="10" max="10" width="0.2890625" style="274" hidden="1" customWidth="1"/>
    <col min="11" max="11" width="9.140625" style="274" hidden="1" customWidth="1"/>
    <col min="12" max="13" width="13.7109375" style="274" customWidth="1"/>
    <col min="14" max="14" width="15.2812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1071</v>
      </c>
      <c r="F4" s="1781"/>
      <c r="G4" s="1781"/>
      <c r="H4" s="1781"/>
      <c r="I4" s="1781"/>
      <c r="J4" s="1781"/>
      <c r="K4" s="276"/>
      <c r="L4" s="276"/>
      <c r="M4" s="276"/>
      <c r="N4" s="276"/>
      <c r="O4" s="276"/>
      <c r="P4" s="278"/>
    </row>
    <row r="5" spans="1:16" ht="12.75">
      <c r="A5" s="275" t="s">
        <v>422</v>
      </c>
      <c r="B5" s="276"/>
      <c r="C5" s="276"/>
      <c r="D5" s="276"/>
      <c r="E5" s="1781" t="s">
        <v>1437</v>
      </c>
      <c r="F5" s="1781"/>
      <c r="G5" s="1781"/>
      <c r="H5" s="1781"/>
      <c r="I5" s="1781"/>
      <c r="J5" s="1781"/>
      <c r="K5" s="276"/>
      <c r="L5" s="276"/>
      <c r="M5" s="276"/>
      <c r="N5" s="276"/>
      <c r="O5" s="276"/>
      <c r="P5" s="278"/>
    </row>
    <row r="6" spans="1:16" ht="12.75">
      <c r="A6" s="275" t="s">
        <v>423</v>
      </c>
      <c r="B6" s="276"/>
      <c r="C6" s="276"/>
      <c r="D6" s="276"/>
      <c r="E6" s="1799"/>
      <c r="F6" s="1799"/>
      <c r="G6" s="1799"/>
      <c r="H6" s="1799"/>
      <c r="I6" s="1799"/>
      <c r="J6" s="1799"/>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169</v>
      </c>
      <c r="B8" s="1774"/>
      <c r="C8" s="1774"/>
      <c r="D8" s="1774"/>
      <c r="E8" s="1774"/>
      <c r="F8" s="1774"/>
      <c r="G8" s="1774"/>
      <c r="H8" s="1774"/>
      <c r="I8" s="1774"/>
      <c r="J8" s="1774"/>
      <c r="K8" s="1774"/>
      <c r="L8" s="1774"/>
      <c r="M8" s="1774"/>
      <c r="N8" s="1774"/>
      <c r="O8" s="1774"/>
      <c r="P8" s="1775"/>
      <c r="Q8" s="282"/>
    </row>
    <row r="9" spans="1:17" ht="12.75" customHeight="1">
      <c r="A9" s="1692" t="s">
        <v>917</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555</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0.25"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960" t="s">
        <v>483</v>
      </c>
      <c r="B19" s="1961"/>
      <c r="C19" s="1961"/>
      <c r="D19" s="1961"/>
      <c r="E19" s="1961"/>
      <c r="F19" s="1961"/>
      <c r="G19" s="1961"/>
      <c r="H19" s="1961"/>
      <c r="I19" s="1961"/>
      <c r="J19" s="1961"/>
      <c r="K19" s="1961"/>
      <c r="L19" s="1961"/>
      <c r="M19" s="1961"/>
      <c r="N19" s="1961"/>
      <c r="O19" s="1961"/>
      <c r="P19" s="1962"/>
      <c r="Q19" s="282"/>
    </row>
    <row r="20" spans="1:17" ht="26.25" customHeight="1" thickBot="1">
      <c r="A20" s="1692" t="s">
        <v>489</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293">
        <f>(G24+H24+I24)/3</f>
        <v>8616</v>
      </c>
      <c r="K24" s="294"/>
      <c r="L24" s="295">
        <f aca="true" t="shared" si="0" ref="L24:L33">(G24+H24+I24)/3</f>
        <v>8616</v>
      </c>
      <c r="M24" s="374">
        <v>8600</v>
      </c>
      <c r="N24" s="296">
        <f>Caratteristiche!M5</f>
        <v>8604</v>
      </c>
      <c r="O24" s="232"/>
      <c r="P24" s="233"/>
      <c r="Q24" s="299"/>
    </row>
    <row r="25" spans="1:16" ht="14.25" customHeight="1">
      <c r="A25" s="1454" t="s">
        <v>848</v>
      </c>
      <c r="B25" s="1456"/>
      <c r="C25" s="1456"/>
      <c r="D25" s="1456"/>
      <c r="E25" s="1456"/>
      <c r="F25" s="1456"/>
      <c r="G25" s="903">
        <v>569</v>
      </c>
      <c r="H25" s="1144">
        <v>562</v>
      </c>
      <c r="I25" s="1144">
        <v>562</v>
      </c>
      <c r="J25" s="903">
        <f aca="true" t="shared" si="1" ref="J25:J33">(G25+H25+I25)/3</f>
        <v>564.3333333333334</v>
      </c>
      <c r="K25" s="904"/>
      <c r="L25" s="302">
        <f t="shared" si="0"/>
        <v>564.3333333333334</v>
      </c>
      <c r="M25" s="303">
        <v>560</v>
      </c>
      <c r="N25" s="905">
        <v>560</v>
      </c>
      <c r="O25" s="305">
        <f aca="true" t="shared" si="2" ref="O25:O33">(N25/L25)-100%</f>
        <v>-0.007678676904902648</v>
      </c>
      <c r="P25" s="306">
        <f aca="true" t="shared" si="3" ref="P25:P33">(N25/M25)-100%</f>
        <v>0</v>
      </c>
    </row>
    <row r="26" spans="1:16" ht="14.25" customHeight="1">
      <c r="A26" s="1454" t="s">
        <v>849</v>
      </c>
      <c r="B26" s="1456"/>
      <c r="C26" s="1456"/>
      <c r="D26" s="1456"/>
      <c r="E26" s="1456"/>
      <c r="F26" s="1456"/>
      <c r="G26" s="903">
        <v>764</v>
      </c>
      <c r="H26" s="1144">
        <v>764</v>
      </c>
      <c r="I26" s="1144">
        <v>764</v>
      </c>
      <c r="J26" s="903">
        <f>(G26+H26+I26)/3</f>
        <v>764</v>
      </c>
      <c r="K26" s="904"/>
      <c r="L26" s="302">
        <f t="shared" si="0"/>
        <v>764</v>
      </c>
      <c r="M26" s="303">
        <v>750</v>
      </c>
      <c r="N26" s="905">
        <v>759</v>
      </c>
      <c r="O26" s="305">
        <f t="shared" si="2"/>
        <v>-0.00654450261780104</v>
      </c>
      <c r="P26" s="306">
        <f t="shared" si="3"/>
        <v>0.01200000000000001</v>
      </c>
    </row>
    <row r="27" spans="1:16" ht="14.25" customHeight="1">
      <c r="A27" s="1965" t="s">
        <v>1146</v>
      </c>
      <c r="B27" s="1966"/>
      <c r="C27" s="1966"/>
      <c r="D27" s="1966"/>
      <c r="E27" s="1966"/>
      <c r="F27" s="1967"/>
      <c r="G27" s="903">
        <v>544</v>
      </c>
      <c r="H27" s="1144">
        <v>564</v>
      </c>
      <c r="I27" s="1144">
        <v>564</v>
      </c>
      <c r="J27" s="903"/>
      <c r="K27" s="904"/>
      <c r="L27" s="302">
        <f t="shared" si="0"/>
        <v>557.3333333333334</v>
      </c>
      <c r="M27" s="303">
        <v>571</v>
      </c>
      <c r="N27" s="905">
        <v>571</v>
      </c>
      <c r="O27" s="305">
        <f>(N27/L27)-100%</f>
        <v>0.0245215311004785</v>
      </c>
      <c r="P27" s="306">
        <f>(N27/M27)-100%</f>
        <v>0</v>
      </c>
    </row>
    <row r="28" spans="1:16" ht="14.25" customHeight="1">
      <c r="A28" s="1664" t="s">
        <v>851</v>
      </c>
      <c r="B28" s="1665"/>
      <c r="C28" s="1665"/>
      <c r="D28" s="1665"/>
      <c r="E28" s="1665"/>
      <c r="F28" s="1665"/>
      <c r="G28" s="300">
        <v>76</v>
      </c>
      <c r="H28" s="1145">
        <v>90</v>
      </c>
      <c r="I28" s="1145">
        <v>100</v>
      </c>
      <c r="J28" s="300">
        <f t="shared" si="1"/>
        <v>88.66666666666667</v>
      </c>
      <c r="K28" s="301"/>
      <c r="L28" s="302">
        <f t="shared" si="0"/>
        <v>88.66666666666667</v>
      </c>
      <c r="M28" s="308">
        <v>95</v>
      </c>
      <c r="N28" s="1122">
        <v>103</v>
      </c>
      <c r="O28" s="305">
        <f t="shared" si="2"/>
        <v>0.16165413533834583</v>
      </c>
      <c r="P28" s="306">
        <f t="shared" si="3"/>
        <v>0.08421052631578951</v>
      </c>
    </row>
    <row r="29" spans="1:16" ht="12.75" customHeight="1">
      <c r="A29" s="1664" t="s">
        <v>852</v>
      </c>
      <c r="B29" s="1665"/>
      <c r="C29" s="1665"/>
      <c r="D29" s="1665"/>
      <c r="E29" s="1665"/>
      <c r="F29" s="1665"/>
      <c r="G29" s="300">
        <v>76</v>
      </c>
      <c r="H29" s="1145">
        <v>90</v>
      </c>
      <c r="I29" s="1145">
        <v>100</v>
      </c>
      <c r="J29" s="300">
        <f t="shared" si="1"/>
        <v>88.66666666666667</v>
      </c>
      <c r="K29" s="301"/>
      <c r="L29" s="302">
        <f t="shared" si="0"/>
        <v>88.66666666666667</v>
      </c>
      <c r="M29" s="308">
        <v>95</v>
      </c>
      <c r="N29" s="1122">
        <v>103</v>
      </c>
      <c r="O29" s="305">
        <f t="shared" si="2"/>
        <v>0.16165413533834583</v>
      </c>
      <c r="P29" s="306">
        <f t="shared" si="3"/>
        <v>0.08421052631578951</v>
      </c>
    </row>
    <row r="30" spans="1:16" ht="12" customHeight="1">
      <c r="A30" s="1664" t="s">
        <v>170</v>
      </c>
      <c r="B30" s="1665"/>
      <c r="C30" s="1665"/>
      <c r="D30" s="1665"/>
      <c r="E30" s="1665"/>
      <c r="F30" s="1665"/>
      <c r="G30" s="300">
        <v>368</v>
      </c>
      <c r="H30" s="1145">
        <v>373</v>
      </c>
      <c r="I30" s="1145">
        <v>373</v>
      </c>
      <c r="J30" s="300">
        <f t="shared" si="1"/>
        <v>371.3333333333333</v>
      </c>
      <c r="K30" s="301"/>
      <c r="L30" s="438">
        <f t="shared" si="0"/>
        <v>371.3333333333333</v>
      </c>
      <c r="M30" s="308">
        <v>386</v>
      </c>
      <c r="N30" s="1122">
        <v>400</v>
      </c>
      <c r="O30" s="305">
        <f t="shared" si="2"/>
        <v>0.07719928186714542</v>
      </c>
      <c r="P30" s="306">
        <f t="shared" si="3"/>
        <v>0.03626943005181338</v>
      </c>
    </row>
    <row r="31" spans="1:16" ht="12" customHeight="1">
      <c r="A31" s="1664" t="s">
        <v>604</v>
      </c>
      <c r="B31" s="1665"/>
      <c r="C31" s="1665"/>
      <c r="D31" s="1665"/>
      <c r="E31" s="1665"/>
      <c r="F31" s="1665"/>
      <c r="G31" s="300">
        <v>57070</v>
      </c>
      <c r="H31" s="1146">
        <v>52444</v>
      </c>
      <c r="I31" s="1146">
        <v>55295</v>
      </c>
      <c r="J31" s="300">
        <f t="shared" si="1"/>
        <v>54936.333333333336</v>
      </c>
      <c r="K31" s="301"/>
      <c r="L31" s="302">
        <f t="shared" si="0"/>
        <v>54936.333333333336</v>
      </c>
      <c r="M31" s="303">
        <v>57000</v>
      </c>
      <c r="N31" s="304">
        <v>59470</v>
      </c>
      <c r="O31" s="305">
        <f t="shared" si="2"/>
        <v>0.08252583293388094</v>
      </c>
      <c r="P31" s="306">
        <f t="shared" si="3"/>
        <v>0.043333333333333224</v>
      </c>
    </row>
    <row r="32" spans="1:16" ht="12" customHeight="1">
      <c r="A32" s="1624" t="s">
        <v>1108</v>
      </c>
      <c r="B32" s="1963"/>
      <c r="C32" s="1963"/>
      <c r="D32" s="1963"/>
      <c r="E32" s="1963"/>
      <c r="F32" s="1964"/>
      <c r="G32" s="300">
        <v>17</v>
      </c>
      <c r="H32" s="1146">
        <v>17</v>
      </c>
      <c r="I32" s="1146">
        <v>17</v>
      </c>
      <c r="J32" s="300">
        <f t="shared" si="1"/>
        <v>17</v>
      </c>
      <c r="K32" s="301"/>
      <c r="L32" s="302">
        <f t="shared" si="0"/>
        <v>17</v>
      </c>
      <c r="M32" s="303">
        <v>16</v>
      </c>
      <c r="N32" s="304">
        <v>18</v>
      </c>
      <c r="O32" s="305">
        <f t="shared" si="2"/>
        <v>0.05882352941176472</v>
      </c>
      <c r="P32" s="306">
        <f t="shared" si="3"/>
        <v>0.125</v>
      </c>
    </row>
    <row r="33" spans="1:16" ht="12" customHeight="1">
      <c r="A33" s="1664" t="s">
        <v>850</v>
      </c>
      <c r="B33" s="1665"/>
      <c r="C33" s="1665"/>
      <c r="D33" s="1665"/>
      <c r="E33" s="1665"/>
      <c r="F33" s="1665"/>
      <c r="G33" s="300">
        <v>12</v>
      </c>
      <c r="H33" s="1145">
        <v>12</v>
      </c>
      <c r="I33" s="1145">
        <v>13</v>
      </c>
      <c r="J33" s="300">
        <f t="shared" si="1"/>
        <v>12.333333333333334</v>
      </c>
      <c r="K33" s="301"/>
      <c r="L33" s="302">
        <f t="shared" si="0"/>
        <v>12.333333333333334</v>
      </c>
      <c r="M33" s="308">
        <v>12</v>
      </c>
      <c r="N33" s="1122">
        <v>14</v>
      </c>
      <c r="O33" s="305">
        <f t="shared" si="2"/>
        <v>0.1351351351351351</v>
      </c>
      <c r="P33" s="306">
        <f t="shared" si="3"/>
        <v>0.16666666666666674</v>
      </c>
    </row>
    <row r="34" spans="1:16" ht="12" customHeight="1">
      <c r="A34" s="1968" t="s">
        <v>1296</v>
      </c>
      <c r="B34" s="1969"/>
      <c r="C34" s="1969"/>
      <c r="D34" s="1969"/>
      <c r="E34" s="1969"/>
      <c r="F34" s="1969"/>
      <c r="G34" s="300">
        <v>8</v>
      </c>
      <c r="H34" s="1145">
        <v>10</v>
      </c>
      <c r="I34" s="1145">
        <v>12</v>
      </c>
      <c r="J34" s="300">
        <f aca="true" t="shared" si="4" ref="J34:J40">(G34+H34+I34)/3</f>
        <v>10</v>
      </c>
      <c r="K34" s="301"/>
      <c r="L34" s="302">
        <f aca="true" t="shared" si="5" ref="L34:L40">(G34+H34+I34)/3</f>
        <v>10</v>
      </c>
      <c r="M34" s="308">
        <v>12</v>
      </c>
      <c r="N34" s="1122">
        <v>14</v>
      </c>
      <c r="O34" s="305">
        <f aca="true" t="shared" si="6" ref="O34:O40">(N34/L34)-100%</f>
        <v>0.3999999999999999</v>
      </c>
      <c r="P34" s="306">
        <f aca="true" t="shared" si="7" ref="P34:P40">(N34/M34)-100%</f>
        <v>0.16666666666666674</v>
      </c>
    </row>
    <row r="35" spans="1:16" ht="12" customHeight="1">
      <c r="A35" s="1968" t="s">
        <v>1297</v>
      </c>
      <c r="B35" s="1969"/>
      <c r="C35" s="1969"/>
      <c r="D35" s="1969"/>
      <c r="E35" s="1969"/>
      <c r="F35" s="1969"/>
      <c r="G35" s="300">
        <v>8</v>
      </c>
      <c r="H35" s="1145">
        <v>10</v>
      </c>
      <c r="I35" s="1145">
        <v>12</v>
      </c>
      <c r="J35" s="300">
        <f t="shared" si="4"/>
        <v>10</v>
      </c>
      <c r="K35" s="301"/>
      <c r="L35" s="302">
        <f t="shared" si="5"/>
        <v>10</v>
      </c>
      <c r="M35" s="308">
        <v>12</v>
      </c>
      <c r="N35" s="1122">
        <v>14</v>
      </c>
      <c r="O35" s="305">
        <f t="shared" si="6"/>
        <v>0.3999999999999999</v>
      </c>
      <c r="P35" s="306">
        <f t="shared" si="7"/>
        <v>0.16666666666666674</v>
      </c>
    </row>
    <row r="36" spans="1:16" ht="12" customHeight="1">
      <c r="A36" s="1968" t="s">
        <v>1299</v>
      </c>
      <c r="B36" s="1969"/>
      <c r="C36" s="1969"/>
      <c r="D36" s="1969"/>
      <c r="E36" s="1969"/>
      <c r="F36" s="1969"/>
      <c r="G36" s="300">
        <v>8</v>
      </c>
      <c r="H36" s="1145">
        <v>10</v>
      </c>
      <c r="I36" s="1145">
        <v>12</v>
      </c>
      <c r="J36" s="300">
        <f>(G36+H36+I36)/3</f>
        <v>10</v>
      </c>
      <c r="K36" s="301"/>
      <c r="L36" s="302">
        <f>(G36+H36+I36)/3</f>
        <v>10</v>
      </c>
      <c r="M36" s="308">
        <v>12</v>
      </c>
      <c r="N36" s="1122">
        <v>14</v>
      </c>
      <c r="O36" s="305">
        <f>(N36/L36)-100%</f>
        <v>0.3999999999999999</v>
      </c>
      <c r="P36" s="306">
        <f>(N36/M36)-100%</f>
        <v>0.16666666666666674</v>
      </c>
    </row>
    <row r="37" spans="1:16" ht="12" customHeight="1">
      <c r="A37" s="1968" t="s">
        <v>1298</v>
      </c>
      <c r="B37" s="1969"/>
      <c r="C37" s="1969"/>
      <c r="D37" s="1969"/>
      <c r="E37" s="1969"/>
      <c r="F37" s="1969"/>
      <c r="G37" s="300">
        <v>0</v>
      </c>
      <c r="H37" s="1145">
        <v>0</v>
      </c>
      <c r="I37" s="1145">
        <v>0</v>
      </c>
      <c r="J37" s="300">
        <f t="shared" si="4"/>
        <v>0</v>
      </c>
      <c r="K37" s="301"/>
      <c r="L37" s="302">
        <f t="shared" si="5"/>
        <v>0</v>
      </c>
      <c r="M37" s="308">
        <v>0</v>
      </c>
      <c r="N37" s="1122">
        <v>0</v>
      </c>
      <c r="O37" s="305" t="e">
        <f t="shared" si="6"/>
        <v>#DIV/0!</v>
      </c>
      <c r="P37" s="306" t="e">
        <f t="shared" si="7"/>
        <v>#DIV/0!</v>
      </c>
    </row>
    <row r="38" spans="1:16" ht="12" customHeight="1">
      <c r="A38" s="1664" t="s">
        <v>855</v>
      </c>
      <c r="B38" s="1665"/>
      <c r="C38" s="1665"/>
      <c r="D38" s="1665"/>
      <c r="E38" s="1665"/>
      <c r="F38" s="1665"/>
      <c r="G38" s="300">
        <v>89</v>
      </c>
      <c r="H38" s="1145">
        <v>70</v>
      </c>
      <c r="I38" s="1145">
        <v>72</v>
      </c>
      <c r="J38" s="300">
        <f t="shared" si="4"/>
        <v>77</v>
      </c>
      <c r="K38" s="301"/>
      <c r="L38" s="302">
        <f t="shared" si="5"/>
        <v>77</v>
      </c>
      <c r="M38" s="308">
        <v>75</v>
      </c>
      <c r="N38" s="1122">
        <v>80</v>
      </c>
      <c r="O38" s="305">
        <f t="shared" si="6"/>
        <v>0.03896103896103886</v>
      </c>
      <c r="P38" s="306">
        <f t="shared" si="7"/>
        <v>0.06666666666666665</v>
      </c>
    </row>
    <row r="39" spans="1:16" ht="12" customHeight="1">
      <c r="A39" s="1664" t="s">
        <v>856</v>
      </c>
      <c r="B39" s="1665"/>
      <c r="C39" s="1665"/>
      <c r="D39" s="1665"/>
      <c r="E39" s="1665"/>
      <c r="F39" s="1665"/>
      <c r="G39" s="300">
        <v>89</v>
      </c>
      <c r="H39" s="1145">
        <v>70</v>
      </c>
      <c r="I39" s="1145">
        <v>72</v>
      </c>
      <c r="J39" s="300">
        <f t="shared" si="4"/>
        <v>77</v>
      </c>
      <c r="K39" s="301"/>
      <c r="L39" s="302">
        <f t="shared" si="5"/>
        <v>77</v>
      </c>
      <c r="M39" s="308">
        <v>75</v>
      </c>
      <c r="N39" s="1122">
        <v>80</v>
      </c>
      <c r="O39" s="305">
        <f t="shared" si="6"/>
        <v>0.03896103896103886</v>
      </c>
      <c r="P39" s="306">
        <f t="shared" si="7"/>
        <v>0.06666666666666665</v>
      </c>
    </row>
    <row r="40" spans="1:16" ht="12" customHeight="1">
      <c r="A40" s="1664" t="s">
        <v>857</v>
      </c>
      <c r="B40" s="1665"/>
      <c r="C40" s="1665"/>
      <c r="D40" s="1665"/>
      <c r="E40" s="1665"/>
      <c r="F40" s="1665"/>
      <c r="G40" s="300">
        <v>89</v>
      </c>
      <c r="H40" s="1145">
        <v>70</v>
      </c>
      <c r="I40" s="1145">
        <v>72</v>
      </c>
      <c r="J40" s="300">
        <f t="shared" si="4"/>
        <v>77</v>
      </c>
      <c r="K40" s="301"/>
      <c r="L40" s="302">
        <f t="shared" si="5"/>
        <v>77</v>
      </c>
      <c r="M40" s="308">
        <v>75</v>
      </c>
      <c r="N40" s="1122">
        <v>80</v>
      </c>
      <c r="O40" s="305">
        <f t="shared" si="6"/>
        <v>0.03896103896103886</v>
      </c>
      <c r="P40" s="306">
        <f t="shared" si="7"/>
        <v>0.06666666666666665</v>
      </c>
    </row>
    <row r="41" spans="1:16" ht="12" customHeight="1">
      <c r="A41" s="1664" t="s">
        <v>1157</v>
      </c>
      <c r="B41" s="1665"/>
      <c r="C41" s="1665"/>
      <c r="D41" s="1665"/>
      <c r="E41" s="1665"/>
      <c r="F41" s="1665"/>
      <c r="G41" s="300">
        <v>2</v>
      </c>
      <c r="H41" s="1145">
        <v>1</v>
      </c>
      <c r="I41" s="1145">
        <v>0</v>
      </c>
      <c r="J41" s="300">
        <f>(G41+H41+I41)/3</f>
        <v>1</v>
      </c>
      <c r="K41" s="301"/>
      <c r="L41" s="302">
        <f>(G41+H41+I41)/3</f>
        <v>1</v>
      </c>
      <c r="M41" s="308">
        <v>2</v>
      </c>
      <c r="N41" s="1122">
        <v>0</v>
      </c>
      <c r="O41" s="305">
        <f>(N41/L41)-100%</f>
        <v>-1</v>
      </c>
      <c r="P41" s="306">
        <f>(N41/M41)-100%</f>
        <v>-1</v>
      </c>
    </row>
    <row r="42" spans="1:16" ht="12" customHeight="1">
      <c r="A42" s="1664" t="s">
        <v>392</v>
      </c>
      <c r="B42" s="1665"/>
      <c r="C42" s="1665"/>
      <c r="D42" s="1665"/>
      <c r="E42" s="1665"/>
      <c r="F42" s="1665"/>
      <c r="G42" s="81">
        <v>13000</v>
      </c>
      <c r="H42" s="1147">
        <v>13000</v>
      </c>
      <c r="I42" s="1147">
        <v>13000</v>
      </c>
      <c r="J42" s="81">
        <f>(G42+H42+I42)/3</f>
        <v>13000</v>
      </c>
      <c r="K42" s="82"/>
      <c r="L42" s="83">
        <f>(G42+H42+I42)/3</f>
        <v>13000</v>
      </c>
      <c r="M42" s="112">
        <v>13000</v>
      </c>
      <c r="N42" s="1123">
        <v>13000</v>
      </c>
      <c r="O42" s="305">
        <f>(N42/L42)-100%</f>
        <v>0</v>
      </c>
      <c r="P42" s="306">
        <f>(N42/M42)-100%</f>
        <v>0</v>
      </c>
    </row>
    <row r="43" spans="1:16" ht="12.75" hidden="1">
      <c r="A43" s="1401"/>
      <c r="B43" s="1402"/>
      <c r="C43" s="1402"/>
      <c r="D43" s="1402"/>
      <c r="E43" s="1402"/>
      <c r="F43" s="1402"/>
      <c r="G43" s="1402"/>
      <c r="H43" s="1402"/>
      <c r="I43" s="1402"/>
      <c r="J43" s="1402"/>
      <c r="K43" s="1402"/>
      <c r="L43" s="1802"/>
      <c r="M43" s="1402"/>
      <c r="N43" s="1402"/>
      <c r="O43" s="1802"/>
      <c r="P43" s="1803"/>
    </row>
    <row r="44" spans="1:16" ht="12.75">
      <c r="A44" s="1829" t="s">
        <v>893</v>
      </c>
      <c r="B44" s="1830"/>
      <c r="C44" s="1830"/>
      <c r="D44" s="1830"/>
      <c r="E44" s="1830"/>
      <c r="F44" s="1830"/>
      <c r="G44" s="300"/>
      <c r="H44" s="300"/>
      <c r="I44" s="300"/>
      <c r="J44" s="300">
        <f>(G44+H44+I44)/3</f>
        <v>0</v>
      </c>
      <c r="K44" s="301"/>
      <c r="L44" s="302">
        <f>(G44+H44+I44)/3</f>
        <v>0</v>
      </c>
      <c r="M44" s="308"/>
      <c r="N44" s="309"/>
      <c r="O44" s="305" t="e">
        <f>(N44/L44)-100%</f>
        <v>#DIV/0!</v>
      </c>
      <c r="P44" s="306" t="e">
        <f>(N44/M44)-100%</f>
        <v>#DIV/0!</v>
      </c>
    </row>
    <row r="45" spans="1:16" ht="12.75">
      <c r="A45" s="1829" t="s">
        <v>1158</v>
      </c>
      <c r="B45" s="1830"/>
      <c r="C45" s="1830"/>
      <c r="D45" s="1830"/>
      <c r="E45" s="1830"/>
      <c r="F45" s="1830"/>
      <c r="G45" s="300"/>
      <c r="H45" s="300"/>
      <c r="I45" s="300"/>
      <c r="J45" s="300">
        <f>(G45+H45+I45)/3</f>
        <v>0</v>
      </c>
      <c r="K45" s="301"/>
      <c r="L45" s="302">
        <f>(G45+H45+I45)/3</f>
        <v>0</v>
      </c>
      <c r="M45" s="308"/>
      <c r="N45" s="309"/>
      <c r="O45" s="305" t="e">
        <f>(N45/L45)-100%</f>
        <v>#DIV/0!</v>
      </c>
      <c r="P45" s="306" t="e">
        <f>(N45/M45)-100%</f>
        <v>#DIV/0!</v>
      </c>
    </row>
    <row r="46" spans="1:16" ht="12.75">
      <c r="A46" s="1829" t="s">
        <v>1162</v>
      </c>
      <c r="B46" s="1830"/>
      <c r="C46" s="1830"/>
      <c r="D46" s="1830"/>
      <c r="E46" s="1830"/>
      <c r="F46" s="1830"/>
      <c r="G46" s="300"/>
      <c r="H46" s="300"/>
      <c r="I46" s="300"/>
      <c r="J46" s="300">
        <f>(G46+H46+I46)/3</f>
        <v>0</v>
      </c>
      <c r="K46" s="301"/>
      <c r="L46" s="302">
        <f>(G46+H46+I46)/3</f>
        <v>0</v>
      </c>
      <c r="M46" s="308"/>
      <c r="N46" s="309"/>
      <c r="O46" s="305" t="e">
        <f>(N46/L46)-100%</f>
        <v>#DIV/0!</v>
      </c>
      <c r="P46" s="306" t="e">
        <f>(N46/M46)-100%</f>
        <v>#DIV/0!</v>
      </c>
    </row>
    <row r="47" spans="1:16" ht="12.75">
      <c r="A47" s="1829" t="s">
        <v>1159</v>
      </c>
      <c r="B47" s="1830"/>
      <c r="C47" s="1830"/>
      <c r="D47" s="1830"/>
      <c r="E47" s="1830"/>
      <c r="F47" s="1830"/>
      <c r="G47" s="300"/>
      <c r="H47" s="300"/>
      <c r="I47" s="300"/>
      <c r="J47" s="300">
        <f>(G47+H47+I47)/3</f>
        <v>0</v>
      </c>
      <c r="K47" s="301"/>
      <c r="L47" s="302">
        <f>(G47+H47+I47)/3</f>
        <v>0</v>
      </c>
      <c r="M47" s="308"/>
      <c r="N47" s="309"/>
      <c r="O47" s="305" t="e">
        <f>(N47/L47)-100%</f>
        <v>#DIV/0!</v>
      </c>
      <c r="P47" s="306" t="e">
        <f>(N47/M47)-100%</f>
        <v>#DIV/0!</v>
      </c>
    </row>
    <row r="48" spans="1:16" ht="12.75">
      <c r="A48" s="1829" t="s">
        <v>1160</v>
      </c>
      <c r="B48" s="1830"/>
      <c r="C48" s="1830"/>
      <c r="D48" s="1830"/>
      <c r="E48" s="1830"/>
      <c r="F48" s="1830"/>
      <c r="G48" s="300"/>
      <c r="H48" s="300"/>
      <c r="I48" s="300"/>
      <c r="J48" s="300">
        <f>(G48+H48+I48)/3</f>
        <v>0</v>
      </c>
      <c r="K48" s="301"/>
      <c r="L48" s="302">
        <f>(G48+H48+I48)/3</f>
        <v>0</v>
      </c>
      <c r="M48" s="308"/>
      <c r="N48" s="309"/>
      <c r="O48" s="305" t="e">
        <f>(N48/L48)-100%</f>
        <v>#DIV/0!</v>
      </c>
      <c r="P48" s="306" t="e">
        <f>(N48/M48)-100%</f>
        <v>#DIV/0!</v>
      </c>
    </row>
    <row r="49" spans="1:18" ht="12.75" customHeight="1">
      <c r="A49" s="1719" t="s">
        <v>426</v>
      </c>
      <c r="B49" s="1720"/>
      <c r="C49" s="1720"/>
      <c r="D49" s="1720"/>
      <c r="E49" s="1720"/>
      <c r="F49" s="1720"/>
      <c r="G49" s="1793"/>
      <c r="H49" s="1793"/>
      <c r="I49" s="1793"/>
      <c r="J49" s="1793"/>
      <c r="K49" s="1793"/>
      <c r="L49" s="1793"/>
      <c r="M49" s="1793"/>
      <c r="N49" s="1793"/>
      <c r="O49" s="1793"/>
      <c r="P49" s="1794"/>
      <c r="R49" s="314"/>
    </row>
    <row r="50" spans="1:18" ht="12.75" customHeight="1">
      <c r="A50" s="1791" t="s">
        <v>171</v>
      </c>
      <c r="B50" s="1792"/>
      <c r="C50" s="1792"/>
      <c r="D50" s="1792"/>
      <c r="E50" s="1792"/>
      <c r="F50" s="1792"/>
      <c r="G50" s="74">
        <v>0</v>
      </c>
      <c r="H50" s="74">
        <v>0</v>
      </c>
      <c r="I50" s="74">
        <v>0</v>
      </c>
      <c r="J50" s="74">
        <f>(G50+H50+I50)/3</f>
        <v>0</v>
      </c>
      <c r="K50" s="75"/>
      <c r="L50" s="295">
        <f>(G50+H50+I50)/3</f>
        <v>0</v>
      </c>
      <c r="M50" s="77">
        <v>0</v>
      </c>
      <c r="N50" s="78"/>
      <c r="O50" s="297" t="e">
        <f>(N50/L50)-100%</f>
        <v>#DIV/0!</v>
      </c>
      <c r="P50" s="298" t="e">
        <f>(N50/M50)-100%</f>
        <v>#DIV/0!</v>
      </c>
      <c r="R50" s="314"/>
    </row>
    <row r="51" spans="1:18" ht="22.5" customHeight="1">
      <c r="A51" s="1791" t="s">
        <v>1110</v>
      </c>
      <c r="B51" s="1792"/>
      <c r="C51" s="1792"/>
      <c r="D51" s="1792"/>
      <c r="E51" s="1792"/>
      <c r="F51" s="1792"/>
      <c r="G51" s="81">
        <v>30</v>
      </c>
      <c r="H51" s="81">
        <v>25</v>
      </c>
      <c r="I51" s="81">
        <v>25</v>
      </c>
      <c r="J51" s="81">
        <f>(G51+H51+I51)/3</f>
        <v>26.666666666666668</v>
      </c>
      <c r="K51" s="82"/>
      <c r="L51" s="83">
        <f>(G51+H51+I51)/3</f>
        <v>26.666666666666668</v>
      </c>
      <c r="M51" s="84">
        <v>25</v>
      </c>
      <c r="N51" s="85">
        <v>25</v>
      </c>
      <c r="O51" s="86">
        <f>(N51/L51)-100%</f>
        <v>-0.0625</v>
      </c>
      <c r="P51" s="87">
        <f>(N51/M51)-100%</f>
        <v>0</v>
      </c>
      <c r="R51" s="314"/>
    </row>
    <row r="52" spans="1:18" ht="12.75" customHeight="1">
      <c r="A52" s="1664"/>
      <c r="B52" s="1665"/>
      <c r="C52" s="1665"/>
      <c r="D52" s="1665"/>
      <c r="E52" s="1665"/>
      <c r="F52" s="1665"/>
      <c r="G52" s="81"/>
      <c r="H52" s="81"/>
      <c r="I52" s="81"/>
      <c r="J52" s="81">
        <f>(G52+H52+I52)/3</f>
        <v>0</v>
      </c>
      <c r="K52" s="82"/>
      <c r="L52" s="83">
        <f>(G52+H52+I52)/3</f>
        <v>0</v>
      </c>
      <c r="M52" s="84"/>
      <c r="N52" s="85"/>
      <c r="O52" s="86" t="e">
        <f>(N52/L52)-100%</f>
        <v>#DIV/0!</v>
      </c>
      <c r="P52" s="87" t="e">
        <f>(N52/M52)-100%</f>
        <v>#DIV/0!</v>
      </c>
      <c r="R52" s="314"/>
    </row>
    <row r="53" spans="1:18" ht="9.75" customHeight="1">
      <c r="A53" s="1795"/>
      <c r="B53" s="1796"/>
      <c r="C53" s="1796"/>
      <c r="D53" s="1796"/>
      <c r="E53" s="1796"/>
      <c r="F53" s="1796"/>
      <c r="G53" s="90"/>
      <c r="H53" s="90"/>
      <c r="I53" s="90"/>
      <c r="J53" s="90">
        <f>(G53+H53+I53)/3</f>
        <v>0</v>
      </c>
      <c r="K53" s="91"/>
      <c r="L53" s="92">
        <f>(G53+H53+I53)/3</f>
        <v>0</v>
      </c>
      <c r="M53" s="93"/>
      <c r="N53" s="94"/>
      <c r="O53" s="88" t="e">
        <f>(N53/L53)-100%</f>
        <v>#DIV/0!</v>
      </c>
      <c r="P53" s="89" t="e">
        <f>(N53/M53)-100%</f>
        <v>#DIV/0!</v>
      </c>
      <c r="R53" s="314"/>
    </row>
    <row r="54" spans="1:16" ht="14.25" customHeight="1">
      <c r="A54" s="1719" t="s">
        <v>427</v>
      </c>
      <c r="B54" s="1720"/>
      <c r="C54" s="1720"/>
      <c r="D54" s="1720"/>
      <c r="E54" s="1720"/>
      <c r="F54" s="1720"/>
      <c r="G54" s="1720"/>
      <c r="H54" s="1720"/>
      <c r="I54" s="1720"/>
      <c r="J54" s="1720"/>
      <c r="K54" s="1720"/>
      <c r="L54" s="1720"/>
      <c r="M54" s="1720"/>
      <c r="N54" s="1720"/>
      <c r="O54" s="1720"/>
      <c r="P54" s="1721"/>
    </row>
    <row r="55" spans="1:16" ht="16.5" customHeight="1">
      <c r="A55" s="1806" t="s">
        <v>268</v>
      </c>
      <c r="B55" s="1807"/>
      <c r="C55" s="1807"/>
      <c r="D55" s="1807"/>
      <c r="E55" s="1807"/>
      <c r="F55" s="1807"/>
      <c r="G55" s="1148">
        <v>476361.43</v>
      </c>
      <c r="H55" s="1148">
        <v>476361.43</v>
      </c>
      <c r="I55" s="1148">
        <v>482311.31</v>
      </c>
      <c r="J55" s="946">
        <f>(G55+H55+I55)/3</f>
        <v>478344.7233333333</v>
      </c>
      <c r="K55" s="248"/>
      <c r="L55" s="315">
        <f aca="true" t="shared" si="8" ref="L55:L65">(G55+H55+I55)/3</f>
        <v>478344.7233333333</v>
      </c>
      <c r="M55" s="249">
        <f>'[1]COSTO PROCESSO'!$K$198</f>
        <v>431547.1382</v>
      </c>
      <c r="N55" s="250">
        <f>'[1]COSTO PROCESSO'!$L$198</f>
        <v>433261.3382</v>
      </c>
      <c r="O55" s="297">
        <f aca="true" t="shared" si="9" ref="O55:O65">(N55/L55)-100%</f>
        <v>-0.09424873513639054</v>
      </c>
      <c r="P55" s="298">
        <f aca="true" t="shared" si="10" ref="P55:P65">(N55/M55)-100%</f>
        <v>0.003972219598419757</v>
      </c>
    </row>
    <row r="56" spans="1:16" ht="12.75">
      <c r="A56" s="1664" t="s">
        <v>175</v>
      </c>
      <c r="B56" s="1665"/>
      <c r="C56" s="1665"/>
      <c r="D56" s="1665"/>
      <c r="E56" s="1665"/>
      <c r="F56" s="1665"/>
      <c r="G56" s="1148">
        <v>203000</v>
      </c>
      <c r="H56" s="1148">
        <v>215000</v>
      </c>
      <c r="I56" s="1148">
        <v>215000</v>
      </c>
      <c r="J56" s="945">
        <f>(G56+H56+I56)/3</f>
        <v>211000</v>
      </c>
      <c r="K56" s="251"/>
      <c r="L56" s="315">
        <f t="shared" si="8"/>
        <v>211000</v>
      </c>
      <c r="M56" s="249">
        <v>230000</v>
      </c>
      <c r="N56" s="250">
        <v>233700</v>
      </c>
      <c r="O56" s="305">
        <f t="shared" si="9"/>
        <v>0.10758293838862554</v>
      </c>
      <c r="P56" s="306">
        <f t="shared" si="10"/>
        <v>0.016086956521739193</v>
      </c>
    </row>
    <row r="57" spans="1:16" ht="12.75">
      <c r="A57" s="1664" t="s">
        <v>924</v>
      </c>
      <c r="B57" s="1665"/>
      <c r="C57" s="1665"/>
      <c r="D57" s="1665"/>
      <c r="E57" s="1665"/>
      <c r="F57" s="1665"/>
      <c r="G57" s="1148">
        <v>230000</v>
      </c>
      <c r="H57" s="1148">
        <v>220000</v>
      </c>
      <c r="I57" s="1148">
        <v>227491.67</v>
      </c>
      <c r="J57" s="945">
        <f>(G57+H57+I57)/3</f>
        <v>225830.55666666667</v>
      </c>
      <c r="K57" s="251"/>
      <c r="L57" s="315">
        <f t="shared" si="8"/>
        <v>225830.55666666667</v>
      </c>
      <c r="M57" s="249">
        <v>238000</v>
      </c>
      <c r="N57" s="250">
        <v>244000</v>
      </c>
      <c r="O57" s="305">
        <f t="shared" si="9"/>
        <v>0.08045608885493749</v>
      </c>
      <c r="P57" s="306">
        <f t="shared" si="10"/>
        <v>0.025210084033613356</v>
      </c>
    </row>
    <row r="58" spans="1:16" ht="12.75">
      <c r="A58" s="1664" t="s">
        <v>1304</v>
      </c>
      <c r="B58" s="1665"/>
      <c r="C58" s="1665"/>
      <c r="D58" s="1665"/>
      <c r="E58" s="1665"/>
      <c r="F58" s="1665"/>
      <c r="G58" s="1148">
        <v>1600</v>
      </c>
      <c r="H58" s="1148">
        <v>2000</v>
      </c>
      <c r="I58" s="1148">
        <v>3200</v>
      </c>
      <c r="J58" s="945"/>
      <c r="K58" s="251"/>
      <c r="L58" s="315">
        <f t="shared" si="8"/>
        <v>2266.6666666666665</v>
      </c>
      <c r="M58" s="249">
        <v>3080</v>
      </c>
      <c r="N58" s="250">
        <v>3080</v>
      </c>
      <c r="O58" s="305">
        <f t="shared" si="9"/>
        <v>0.35882352941176476</v>
      </c>
      <c r="P58" s="306">
        <f t="shared" si="10"/>
        <v>0</v>
      </c>
    </row>
    <row r="59" spans="1:17" ht="12.75">
      <c r="A59" s="1664" t="s">
        <v>1305</v>
      </c>
      <c r="B59" s="1665"/>
      <c r="C59" s="1665"/>
      <c r="D59" s="1665"/>
      <c r="E59" s="1665"/>
      <c r="F59" s="1665"/>
      <c r="G59" s="1148">
        <v>2662</v>
      </c>
      <c r="H59" s="1148">
        <v>2724</v>
      </c>
      <c r="I59" s="1148">
        <v>2915</v>
      </c>
      <c r="J59" s="945"/>
      <c r="K59" s="251"/>
      <c r="L59" s="315">
        <f t="shared" si="8"/>
        <v>2767</v>
      </c>
      <c r="M59" s="249">
        <v>2800</v>
      </c>
      <c r="N59" s="250">
        <v>0</v>
      </c>
      <c r="O59" s="305">
        <f t="shared" si="9"/>
        <v>-1</v>
      </c>
      <c r="P59" s="306">
        <f t="shared" si="10"/>
        <v>-1</v>
      </c>
      <c r="Q59" s="274" t="s">
        <v>1330</v>
      </c>
    </row>
    <row r="60" spans="1:16" ht="12.75">
      <c r="A60" s="1664" t="s">
        <v>1155</v>
      </c>
      <c r="B60" s="1665"/>
      <c r="C60" s="1665"/>
      <c r="D60" s="1665"/>
      <c r="E60" s="1665"/>
      <c r="F60" s="1665"/>
      <c r="G60" s="1148">
        <v>8900</v>
      </c>
      <c r="H60" s="1148">
        <v>8680</v>
      </c>
      <c r="I60" s="1148">
        <v>9060</v>
      </c>
      <c r="J60" s="945"/>
      <c r="K60" s="251"/>
      <c r="L60" s="315">
        <f t="shared" si="8"/>
        <v>8880</v>
      </c>
      <c r="M60" s="249">
        <v>8240</v>
      </c>
      <c r="N60" s="250">
        <v>8040</v>
      </c>
      <c r="O60" s="305">
        <f t="shared" si="9"/>
        <v>-0.09459459459459463</v>
      </c>
      <c r="P60" s="306">
        <f t="shared" si="10"/>
        <v>-0.024271844660194164</v>
      </c>
    </row>
    <row r="61" spans="1:17" ht="12.75">
      <c r="A61" s="1664" t="s">
        <v>1331</v>
      </c>
      <c r="B61" s="1665"/>
      <c r="C61" s="1665"/>
      <c r="D61" s="1665"/>
      <c r="E61" s="1665"/>
      <c r="F61" s="1665"/>
      <c r="G61" s="1148">
        <v>12030</v>
      </c>
      <c r="H61" s="1148">
        <v>11639</v>
      </c>
      <c r="I61" s="1148">
        <v>12654</v>
      </c>
      <c r="J61" s="945"/>
      <c r="K61" s="251"/>
      <c r="L61" s="315">
        <f t="shared" si="8"/>
        <v>12107.666666666666</v>
      </c>
      <c r="M61" s="249">
        <v>12000</v>
      </c>
      <c r="N61" s="250">
        <v>0</v>
      </c>
      <c r="O61" s="305">
        <f t="shared" si="9"/>
        <v>-1</v>
      </c>
      <c r="P61" s="306">
        <f t="shared" si="10"/>
        <v>-1</v>
      </c>
      <c r="Q61" s="274" t="s">
        <v>1330</v>
      </c>
    </row>
    <row r="62" spans="1:16" ht="12.75">
      <c r="A62" s="1829" t="s">
        <v>1161</v>
      </c>
      <c r="B62" s="1830"/>
      <c r="C62" s="1830"/>
      <c r="D62" s="1830"/>
      <c r="E62" s="1830"/>
      <c r="F62" s="1830"/>
      <c r="G62" s="1148"/>
      <c r="H62" s="1148"/>
      <c r="I62" s="1148"/>
      <c r="J62" s="945"/>
      <c r="K62" s="251"/>
      <c r="L62" s="315">
        <f t="shared" si="8"/>
        <v>0</v>
      </c>
      <c r="M62" s="249"/>
      <c r="N62" s="250"/>
      <c r="O62" s="305" t="e">
        <f t="shared" si="9"/>
        <v>#DIV/0!</v>
      </c>
      <c r="P62" s="306" t="e">
        <f t="shared" si="10"/>
        <v>#DIV/0!</v>
      </c>
    </row>
    <row r="63" spans="1:16" ht="12.75">
      <c r="A63" s="1829" t="s">
        <v>925</v>
      </c>
      <c r="B63" s="1830"/>
      <c r="C63" s="1830"/>
      <c r="D63" s="1830"/>
      <c r="E63" s="1830"/>
      <c r="F63" s="1830"/>
      <c r="G63" s="1148"/>
      <c r="H63" s="1148"/>
      <c r="I63" s="1148"/>
      <c r="J63" s="945"/>
      <c r="K63" s="251"/>
      <c r="L63" s="315">
        <f t="shared" si="8"/>
        <v>0</v>
      </c>
      <c r="M63" s="249"/>
      <c r="N63" s="250"/>
      <c r="O63" s="305" t="e">
        <f t="shared" si="9"/>
        <v>#DIV/0!</v>
      </c>
      <c r="P63" s="306" t="e">
        <f t="shared" si="10"/>
        <v>#DIV/0!</v>
      </c>
    </row>
    <row r="64" spans="1:16" ht="12.75">
      <c r="A64" s="1664" t="s">
        <v>853</v>
      </c>
      <c r="B64" s="1665"/>
      <c r="C64" s="1665"/>
      <c r="D64" s="1665"/>
      <c r="E64" s="1665"/>
      <c r="F64" s="1665"/>
      <c r="G64" s="1148">
        <v>1980</v>
      </c>
      <c r="H64" s="1148">
        <v>961</v>
      </c>
      <c r="I64" s="1148">
        <v>1464</v>
      </c>
      <c r="J64" s="945">
        <f>(G64+H64+I64)/3</f>
        <v>1468.3333333333333</v>
      </c>
      <c r="K64" s="251"/>
      <c r="L64" s="315">
        <f t="shared" si="8"/>
        <v>1468.3333333333333</v>
      </c>
      <c r="M64" s="249">
        <v>500</v>
      </c>
      <c r="N64" s="250">
        <v>1734</v>
      </c>
      <c r="O64" s="305">
        <f t="shared" si="9"/>
        <v>0.18093076049943257</v>
      </c>
      <c r="P64" s="306">
        <f t="shared" si="10"/>
        <v>2.468</v>
      </c>
    </row>
    <row r="65" spans="1:16" ht="12.75">
      <c r="A65" s="1985" t="s">
        <v>854</v>
      </c>
      <c r="B65" s="1986"/>
      <c r="C65" s="1986"/>
      <c r="D65" s="1986"/>
      <c r="E65" s="1986"/>
      <c r="F65" s="1986"/>
      <c r="G65" s="1149">
        <v>4277</v>
      </c>
      <c r="H65" s="1149">
        <v>3439</v>
      </c>
      <c r="I65" s="1149">
        <v>4409</v>
      </c>
      <c r="J65" s="947">
        <f>(G65+H65+I65)/3</f>
        <v>4041.6666666666665</v>
      </c>
      <c r="K65" s="522"/>
      <c r="L65" s="315">
        <f t="shared" si="8"/>
        <v>4041.6666666666665</v>
      </c>
      <c r="M65" s="523">
        <v>4000</v>
      </c>
      <c r="N65" s="524">
        <v>6050</v>
      </c>
      <c r="O65" s="439">
        <f t="shared" si="9"/>
        <v>0.49690721649484537</v>
      </c>
      <c r="P65" s="440">
        <f t="shared" si="10"/>
        <v>0.5125</v>
      </c>
    </row>
    <row r="66" spans="1:19" ht="12" customHeight="1">
      <c r="A66" s="1719" t="s">
        <v>428</v>
      </c>
      <c r="B66" s="1720"/>
      <c r="C66" s="1720"/>
      <c r="D66" s="1720"/>
      <c r="E66" s="1720"/>
      <c r="F66" s="1720"/>
      <c r="G66" s="1720"/>
      <c r="H66" s="1720"/>
      <c r="I66" s="1720"/>
      <c r="J66" s="1720"/>
      <c r="K66" s="1720"/>
      <c r="L66" s="1720"/>
      <c r="M66" s="1720"/>
      <c r="N66" s="1720"/>
      <c r="O66" s="1720"/>
      <c r="P66" s="1721"/>
      <c r="S66" s="316"/>
    </row>
    <row r="67" spans="1:16" ht="15" customHeight="1">
      <c r="A67" s="1818" t="s">
        <v>166</v>
      </c>
      <c r="B67" s="1819"/>
      <c r="C67" s="1819"/>
      <c r="D67" s="1819"/>
      <c r="E67" s="1819"/>
      <c r="F67" s="1819"/>
      <c r="G67" s="74" t="s">
        <v>97</v>
      </c>
      <c r="H67" s="74" t="s">
        <v>97</v>
      </c>
      <c r="I67" s="74" t="s">
        <v>97</v>
      </c>
      <c r="J67" s="74" t="e">
        <f>(G67+H67+I67)/3</f>
        <v>#VALUE!</v>
      </c>
      <c r="K67" s="75"/>
      <c r="L67" s="295" t="e">
        <f>(G67+H67+I67)/3</f>
        <v>#VALUE!</v>
      </c>
      <c r="M67" s="77" t="s">
        <v>97</v>
      </c>
      <c r="N67" s="78" t="s">
        <v>97</v>
      </c>
      <c r="O67" s="297" t="e">
        <f>(N67/L67)-100%</f>
        <v>#VALUE!</v>
      </c>
      <c r="P67" s="298" t="e">
        <f>(N67/M67)-100%</f>
        <v>#VALUE!</v>
      </c>
    </row>
    <row r="68" spans="1:16" ht="12.75">
      <c r="A68" s="1829" t="s">
        <v>411</v>
      </c>
      <c r="B68" s="1830"/>
      <c r="C68" s="1830"/>
      <c r="D68" s="1830"/>
      <c r="E68" s="1830"/>
      <c r="F68" s="1830"/>
      <c r="G68" s="81"/>
      <c r="H68" s="81"/>
      <c r="I68" s="81"/>
      <c r="J68" s="81">
        <f>(G68+H68+I68)/3</f>
        <v>0</v>
      </c>
      <c r="K68" s="82"/>
      <c r="L68" s="307">
        <f>(G68+H68+I68)/3</f>
        <v>0</v>
      </c>
      <c r="M68" s="84"/>
      <c r="N68" s="85"/>
      <c r="O68" s="305" t="e">
        <f>(N68/L68)-100%</f>
        <v>#DIV/0!</v>
      </c>
      <c r="P68" s="306" t="e">
        <f>(N68/M68)-100%</f>
        <v>#DIV/0!</v>
      </c>
    </row>
    <row r="69" spans="1:16" ht="13.5" thickBot="1">
      <c r="A69" s="1989" t="s">
        <v>1147</v>
      </c>
      <c r="B69" s="1990"/>
      <c r="C69" s="1990"/>
      <c r="D69" s="1990"/>
      <c r="E69" s="1990"/>
      <c r="F69" s="1990"/>
      <c r="G69" s="96">
        <v>22</v>
      </c>
      <c r="H69" s="96">
        <v>20</v>
      </c>
      <c r="I69" s="96">
        <v>14</v>
      </c>
      <c r="J69" s="96">
        <f>(G69+H69+I69)/3</f>
        <v>18.666666666666668</v>
      </c>
      <c r="K69" s="97"/>
      <c r="L69" s="98">
        <f>(G69+H69+I69)/3</f>
        <v>18.666666666666668</v>
      </c>
      <c r="M69" s="99">
        <v>15</v>
      </c>
      <c r="N69" s="100">
        <v>11</v>
      </c>
      <c r="O69" s="101">
        <f>(N69/L69)-100%</f>
        <v>-0.4107142857142857</v>
      </c>
      <c r="P69" s="102">
        <f>(N69/M69)-100%</f>
        <v>-0.2666666666666667</v>
      </c>
    </row>
    <row r="70" spans="1:16" ht="10.5" customHeight="1" thickBot="1">
      <c r="A70" s="1811"/>
      <c r="B70" s="1802"/>
      <c r="C70" s="1802"/>
      <c r="D70" s="1802"/>
      <c r="E70" s="1802"/>
      <c r="F70" s="1802"/>
      <c r="G70" s="1802"/>
      <c r="H70" s="1802"/>
      <c r="I70" s="1802"/>
      <c r="J70" s="1802"/>
      <c r="K70" s="1802"/>
      <c r="L70" s="1802"/>
      <c r="M70" s="1802"/>
      <c r="N70" s="1802"/>
      <c r="O70" s="1802"/>
      <c r="P70" s="1803"/>
    </row>
    <row r="71" spans="1:16" ht="12.75">
      <c r="A71" s="1823" t="s">
        <v>430</v>
      </c>
      <c r="B71" s="1824"/>
      <c r="C71" s="1824"/>
      <c r="D71" s="1824"/>
      <c r="E71" s="1824"/>
      <c r="F71" s="1825"/>
      <c r="G71" s="1808" t="s">
        <v>434</v>
      </c>
      <c r="H71" s="1809"/>
      <c r="I71" s="1809"/>
      <c r="J71" s="1809"/>
      <c r="K71" s="1809"/>
      <c r="L71" s="1809"/>
      <c r="M71" s="1809"/>
      <c r="N71" s="1809"/>
      <c r="O71" s="1809"/>
      <c r="P71" s="1810"/>
    </row>
    <row r="72" spans="1:16" ht="26.25" customHeight="1">
      <c r="A72" s="1978" t="s">
        <v>1234</v>
      </c>
      <c r="B72" s="1979"/>
      <c r="C72" s="1980"/>
      <c r="D72" s="926" t="s">
        <v>432</v>
      </c>
      <c r="E72" s="1987" t="s">
        <v>675</v>
      </c>
      <c r="F72" s="1988"/>
      <c r="G72" s="1681" t="s">
        <v>1235</v>
      </c>
      <c r="H72" s="1681"/>
      <c r="I72" s="1681"/>
      <c r="J72" s="320"/>
      <c r="K72" s="320"/>
      <c r="L72" s="1695" t="s">
        <v>1236</v>
      </c>
      <c r="M72" s="1682"/>
      <c r="N72" s="1681" t="s">
        <v>1237</v>
      </c>
      <c r="O72" s="1681"/>
      <c r="P72" s="1726"/>
    </row>
    <row r="73" spans="1:16" ht="12.75">
      <c r="A73" s="1700" t="s">
        <v>1021</v>
      </c>
      <c r="B73" s="1676"/>
      <c r="C73" s="1677"/>
      <c r="D73" s="321" t="s">
        <v>837</v>
      </c>
      <c r="E73" s="1701">
        <v>0.32</v>
      </c>
      <c r="F73" s="1677"/>
      <c r="G73" s="1676"/>
      <c r="H73" s="1676"/>
      <c r="I73" s="1676"/>
      <c r="J73" s="1676"/>
      <c r="K73" s="1677"/>
      <c r="L73" s="1700"/>
      <c r="M73" s="1677"/>
      <c r="N73" s="1700"/>
      <c r="O73" s="1676"/>
      <c r="P73" s="1679"/>
    </row>
    <row r="74" spans="1:16" ht="12.75">
      <c r="A74" s="1971" t="s">
        <v>1022</v>
      </c>
      <c r="B74" s="1971"/>
      <c r="C74" s="1971"/>
      <c r="D74" s="321" t="s">
        <v>774</v>
      </c>
      <c r="E74" s="1970">
        <v>0.3</v>
      </c>
      <c r="F74" s="1971"/>
      <c r="G74" s="1676"/>
      <c r="H74" s="1676"/>
      <c r="I74" s="1676"/>
      <c r="J74" s="1676"/>
      <c r="K74" s="1677"/>
      <c r="L74" s="1700"/>
      <c r="M74" s="1677"/>
      <c r="N74" s="1700"/>
      <c r="O74" s="1676"/>
      <c r="P74" s="1679"/>
    </row>
    <row r="75" spans="1:16" ht="12.75">
      <c r="A75" s="1971" t="s">
        <v>1023</v>
      </c>
      <c r="B75" s="1971"/>
      <c r="C75" s="1971"/>
      <c r="D75" s="321" t="s">
        <v>774</v>
      </c>
      <c r="E75" s="1970">
        <v>0.03</v>
      </c>
      <c r="F75" s="1971"/>
      <c r="G75" s="900"/>
      <c r="H75" s="900"/>
      <c r="I75" s="900"/>
      <c r="J75" s="900"/>
      <c r="K75" s="901"/>
      <c r="L75" s="915"/>
      <c r="M75" s="901"/>
      <c r="N75" s="915"/>
      <c r="O75" s="900"/>
      <c r="P75" s="914"/>
    </row>
    <row r="76" spans="1:16" ht="12.75">
      <c r="A76" s="1971" t="s">
        <v>652</v>
      </c>
      <c r="B76" s="1971"/>
      <c r="C76" s="1971"/>
      <c r="D76" s="321" t="s">
        <v>653</v>
      </c>
      <c r="E76" s="1970">
        <v>0.95</v>
      </c>
      <c r="F76" s="1970"/>
      <c r="G76" s="900"/>
      <c r="H76" s="900"/>
      <c r="I76" s="900"/>
      <c r="J76" s="900"/>
      <c r="K76" s="901"/>
      <c r="L76" s="915"/>
      <c r="M76" s="901"/>
      <c r="N76" s="915"/>
      <c r="O76" s="900"/>
      <c r="P76" s="914"/>
    </row>
    <row r="77" spans="1:17" ht="14.25">
      <c r="A77" s="103"/>
      <c r="B77" s="6"/>
      <c r="C77" s="6"/>
      <c r="D77" s="6"/>
      <c r="E77" s="6"/>
      <c r="F77" s="6"/>
      <c r="G77" s="6"/>
      <c r="H77" s="6"/>
      <c r="I77" s="6"/>
      <c r="J77" s="6"/>
      <c r="K77" s="6"/>
      <c r="L77" s="6"/>
      <c r="M77" s="6"/>
      <c r="N77" s="6"/>
      <c r="O77" s="6"/>
      <c r="P77" s="50"/>
      <c r="Q77" s="282"/>
    </row>
    <row r="78" spans="1:17" ht="3" customHeight="1" thickBot="1">
      <c r="A78" s="103"/>
      <c r="B78" s="6"/>
      <c r="C78" s="6"/>
      <c r="D78" s="6"/>
      <c r="E78" s="6"/>
      <c r="F78" s="6"/>
      <c r="G78" s="6"/>
      <c r="H78" s="6"/>
      <c r="I78" s="6"/>
      <c r="J78" s="6"/>
      <c r="K78" s="6"/>
      <c r="L78" s="6"/>
      <c r="M78" s="6"/>
      <c r="N78" s="6"/>
      <c r="O78" s="49"/>
      <c r="P78" s="51"/>
      <c r="Q78" s="282"/>
    </row>
    <row r="79" spans="1:17" ht="12.75" customHeight="1">
      <c r="A79" s="1755" t="s">
        <v>196</v>
      </c>
      <c r="B79" s="1756"/>
      <c r="C79" s="1756"/>
      <c r="D79" s="1756"/>
      <c r="E79" s="1756"/>
      <c r="F79" s="1756"/>
      <c r="G79" s="1756"/>
      <c r="H79" s="1756"/>
      <c r="I79" s="1756"/>
      <c r="J79" s="1756"/>
      <c r="K79" s="1757"/>
      <c r="L79" s="1812" t="s">
        <v>1250</v>
      </c>
      <c r="M79" s="1752" t="s">
        <v>1249</v>
      </c>
      <c r="N79" s="1789" t="s">
        <v>200</v>
      </c>
      <c r="O79" s="1816" t="s">
        <v>402</v>
      </c>
      <c r="P79" s="1797" t="s">
        <v>401</v>
      </c>
      <c r="Q79" s="282"/>
    </row>
    <row r="80" spans="1:17" ht="16.5" customHeight="1" thickBot="1">
      <c r="A80" s="1758"/>
      <c r="B80" s="1759"/>
      <c r="C80" s="1759"/>
      <c r="D80" s="1759"/>
      <c r="E80" s="1759"/>
      <c r="F80" s="1759"/>
      <c r="G80" s="1759"/>
      <c r="H80" s="1759"/>
      <c r="I80" s="1759"/>
      <c r="J80" s="1759"/>
      <c r="K80" s="1760"/>
      <c r="L80" s="1813"/>
      <c r="M80" s="1753"/>
      <c r="N80" s="1790"/>
      <c r="O80" s="1817"/>
      <c r="P80" s="1798"/>
      <c r="Q80" s="282"/>
    </row>
    <row r="81" spans="1:17" ht="16.5" customHeight="1" thickBot="1" thickTop="1">
      <c r="A81" s="1709" t="s">
        <v>396</v>
      </c>
      <c r="B81" s="1710"/>
      <c r="C81" s="1710"/>
      <c r="D81" s="1710"/>
      <c r="E81" s="1710"/>
      <c r="F81" s="1710"/>
      <c r="G81" s="1710"/>
      <c r="H81" s="1710"/>
      <c r="I81" s="1710"/>
      <c r="J81" s="1710"/>
      <c r="K81" s="1711"/>
      <c r="L81" s="323"/>
      <c r="M81" s="323"/>
      <c r="N81" s="324"/>
      <c r="O81" s="323"/>
      <c r="P81" s="325"/>
      <c r="Q81" s="282"/>
    </row>
    <row r="82" spans="1:19" ht="23.25" customHeight="1" thickTop="1">
      <c r="A82" s="1972" t="s">
        <v>172</v>
      </c>
      <c r="B82" s="1973"/>
      <c r="C82" s="1973"/>
      <c r="D82" s="1973"/>
      <c r="E82" s="1973"/>
      <c r="F82" s="1973"/>
      <c r="G82" s="1973"/>
      <c r="H82" s="1973"/>
      <c r="I82" s="1973"/>
      <c r="J82" s="1973"/>
      <c r="K82" s="1974"/>
      <c r="L82" s="362">
        <f>L30/L25</f>
        <v>0.6580035440047253</v>
      </c>
      <c r="M82" s="399">
        <f>M30/M25</f>
        <v>0.6892857142857143</v>
      </c>
      <c r="N82" s="333">
        <f>N30/N25</f>
        <v>0.7142857142857143</v>
      </c>
      <c r="O82" s="331">
        <f aca="true" t="shared" si="11" ref="O82:O90">N82-M82</f>
        <v>0.025000000000000022</v>
      </c>
      <c r="P82" s="330" t="str">
        <f aca="true" t="shared" si="12" ref="P82:P89">IF(N82&gt;=M82,"OK","NOOK")</f>
        <v>OK</v>
      </c>
      <c r="Q82" s="282"/>
      <c r="R82" s="299"/>
      <c r="S82" s="299"/>
    </row>
    <row r="83" spans="1:17" ht="24.75" customHeight="1">
      <c r="A83" s="1707" t="s">
        <v>173</v>
      </c>
      <c r="B83" s="1708"/>
      <c r="C83" s="1708"/>
      <c r="D83" s="1708"/>
      <c r="E83" s="1708"/>
      <c r="F83" s="1708"/>
      <c r="G83" s="1708"/>
      <c r="H83" s="1708"/>
      <c r="I83" s="1708"/>
      <c r="J83" s="1708"/>
      <c r="K83" s="1708"/>
      <c r="L83" s="331">
        <f>L28/L29</f>
        <v>1</v>
      </c>
      <c r="M83" s="332">
        <f>M28/M29</f>
        <v>1</v>
      </c>
      <c r="N83" s="333">
        <f>N28/N29</f>
        <v>1</v>
      </c>
      <c r="O83" s="331">
        <f t="shared" si="11"/>
        <v>0</v>
      </c>
      <c r="P83" s="330" t="str">
        <f t="shared" si="12"/>
        <v>OK</v>
      </c>
      <c r="Q83" s="282"/>
    </row>
    <row r="84" spans="1:17" ht="24.75" customHeight="1">
      <c r="A84" s="1707" t="s">
        <v>1306</v>
      </c>
      <c r="B84" s="1708"/>
      <c r="C84" s="1708"/>
      <c r="D84" s="1708"/>
      <c r="E84" s="1708"/>
      <c r="F84" s="1708"/>
      <c r="G84" s="1708"/>
      <c r="H84" s="1708"/>
      <c r="I84" s="1708"/>
      <c r="J84" s="1708"/>
      <c r="K84" s="1708"/>
      <c r="L84" s="331">
        <f>L34/L35</f>
        <v>1</v>
      </c>
      <c r="M84" s="332">
        <f>M34/M35</f>
        <v>1</v>
      </c>
      <c r="N84" s="333">
        <f>N34/N35</f>
        <v>1</v>
      </c>
      <c r="O84" s="331">
        <f t="shared" si="11"/>
        <v>0</v>
      </c>
      <c r="P84" s="330" t="str">
        <f t="shared" si="12"/>
        <v>OK</v>
      </c>
      <c r="Q84" s="282"/>
    </row>
    <row r="85" spans="1:17" ht="24.75" customHeight="1">
      <c r="A85" s="1754" t="s">
        <v>1307</v>
      </c>
      <c r="B85" s="1728"/>
      <c r="C85" s="1728"/>
      <c r="D85" s="1728"/>
      <c r="E85" s="1728"/>
      <c r="F85" s="1728"/>
      <c r="G85" s="1728"/>
      <c r="H85" s="1728"/>
      <c r="I85" s="1728"/>
      <c r="J85" s="1728"/>
      <c r="K85" s="1728"/>
      <c r="L85" s="331">
        <f>L36/L25</f>
        <v>0.017720023626698167</v>
      </c>
      <c r="M85" s="332">
        <f>M36/M25</f>
        <v>0.02142857142857143</v>
      </c>
      <c r="N85" s="333">
        <f>N36/N25</f>
        <v>0.025</v>
      </c>
      <c r="O85" s="331">
        <f t="shared" si="11"/>
        <v>0.0035714285714285726</v>
      </c>
      <c r="P85" s="330" t="str">
        <f t="shared" si="12"/>
        <v>OK</v>
      </c>
      <c r="Q85" s="282"/>
    </row>
    <row r="86" spans="1:17" ht="24.75" customHeight="1">
      <c r="A86" s="1707" t="s">
        <v>1223</v>
      </c>
      <c r="B86" s="1708"/>
      <c r="C86" s="1708"/>
      <c r="D86" s="1708"/>
      <c r="E86" s="1708"/>
      <c r="F86" s="1708"/>
      <c r="G86" s="1708"/>
      <c r="H86" s="1708"/>
      <c r="I86" s="1708"/>
      <c r="J86" s="1708"/>
      <c r="K86" s="1708"/>
      <c r="L86" s="331">
        <f>L38/L39</f>
        <v>1</v>
      </c>
      <c r="M86" s="332">
        <f>M38/M39</f>
        <v>1</v>
      </c>
      <c r="N86" s="333">
        <f>N38/N39</f>
        <v>1</v>
      </c>
      <c r="O86" s="331">
        <f t="shared" si="11"/>
        <v>0</v>
      </c>
      <c r="P86" s="330" t="str">
        <f t="shared" si="12"/>
        <v>OK</v>
      </c>
      <c r="Q86" s="282"/>
    </row>
    <row r="87" spans="1:17" ht="24.75" customHeight="1">
      <c r="A87" s="1707" t="s">
        <v>558</v>
      </c>
      <c r="B87" s="1708"/>
      <c r="C87" s="1708"/>
      <c r="D87" s="1708"/>
      <c r="E87" s="1708"/>
      <c r="F87" s="1708"/>
      <c r="G87" s="1708"/>
      <c r="H87" s="1708"/>
      <c r="I87" s="1708"/>
      <c r="J87" s="1708"/>
      <c r="K87" s="1708"/>
      <c r="L87" s="331">
        <f>L40/L26</f>
        <v>0.10078534031413612</v>
      </c>
      <c r="M87" s="332">
        <f>M40/M26</f>
        <v>0.1</v>
      </c>
      <c r="N87" s="333">
        <f>N40/N26</f>
        <v>0.10540184453227931</v>
      </c>
      <c r="O87" s="331">
        <f t="shared" si="11"/>
        <v>0.005401844532279307</v>
      </c>
      <c r="P87" s="330" t="str">
        <f t="shared" si="12"/>
        <v>OK</v>
      </c>
      <c r="Q87" s="1266"/>
    </row>
    <row r="88" spans="1:17" ht="1.5" customHeight="1">
      <c r="A88" s="1983" t="s">
        <v>556</v>
      </c>
      <c r="B88" s="1845"/>
      <c r="C88" s="1845"/>
      <c r="D88" s="1845"/>
      <c r="E88" s="1845"/>
      <c r="F88" s="1845"/>
      <c r="G88" s="1845"/>
      <c r="H88" s="1845"/>
      <c r="I88" s="1845"/>
      <c r="J88" s="1845"/>
      <c r="K88" s="1845"/>
      <c r="L88" s="331" t="e">
        <f>L45/L46</f>
        <v>#DIV/0!</v>
      </c>
      <c r="M88" s="332" t="e">
        <f>M45/M46</f>
        <v>#DIV/0!</v>
      </c>
      <c r="N88" s="333" t="e">
        <f>N45/N46</f>
        <v>#DIV/0!</v>
      </c>
      <c r="O88" s="331" t="e">
        <f t="shared" si="11"/>
        <v>#DIV/0!</v>
      </c>
      <c r="P88" s="330" t="e">
        <f t="shared" si="12"/>
        <v>#DIV/0!</v>
      </c>
      <c r="Q88" s="1266"/>
    </row>
    <row r="89" spans="1:17" ht="24.75" customHeight="1" hidden="1">
      <c r="A89" s="1983" t="s">
        <v>557</v>
      </c>
      <c r="B89" s="1845"/>
      <c r="C89" s="1845"/>
      <c r="D89" s="1845"/>
      <c r="E89" s="1845"/>
      <c r="F89" s="1845"/>
      <c r="G89" s="1845"/>
      <c r="H89" s="1845"/>
      <c r="I89" s="1845"/>
      <c r="J89" s="1845"/>
      <c r="K89" s="1845"/>
      <c r="L89" s="331" t="e">
        <f>L47/L44</f>
        <v>#DIV/0!</v>
      </c>
      <c r="M89" s="332" t="e">
        <f>M47/M44</f>
        <v>#DIV/0!</v>
      </c>
      <c r="N89" s="333" t="e">
        <f>N47/N44</f>
        <v>#DIV/0!</v>
      </c>
      <c r="O89" s="331" t="e">
        <f t="shared" si="11"/>
        <v>#DIV/0!</v>
      </c>
      <c r="P89" s="330" t="e">
        <f t="shared" si="12"/>
        <v>#DIV/0!</v>
      </c>
      <c r="Q89" s="1266"/>
    </row>
    <row r="90" spans="1:18" ht="24.75" customHeight="1" thickBot="1">
      <c r="A90" s="1754" t="s">
        <v>1156</v>
      </c>
      <c r="B90" s="1728"/>
      <c r="C90" s="1728"/>
      <c r="D90" s="1728"/>
      <c r="E90" s="1728"/>
      <c r="F90" s="1728"/>
      <c r="G90" s="1728"/>
      <c r="H90" s="1728"/>
      <c r="I90" s="1728"/>
      <c r="J90" s="63"/>
      <c r="K90" s="63"/>
      <c r="L90" s="331">
        <f>(L33+L37+L41+L48)/(L30+L36+L40+L47)</f>
        <v>0.029090909090909094</v>
      </c>
      <c r="M90" s="332">
        <f>(M33+M37+M41+M48)/(M30+M36+M40+M47)</f>
        <v>0.02959830866807611</v>
      </c>
      <c r="N90" s="333">
        <f>(N33+N37+N41+N48)/(N30+N36+N40+N47)</f>
        <v>0.02834008097165992</v>
      </c>
      <c r="O90" s="331">
        <f t="shared" si="11"/>
        <v>-0.0012582276964161893</v>
      </c>
      <c r="P90" s="330" t="str">
        <f>IF(N90&lt;=M90,"OK","NOOK")</f>
        <v>OK</v>
      </c>
      <c r="Q90" s="1267"/>
      <c r="R90" s="276" t="s">
        <v>1471</v>
      </c>
    </row>
    <row r="91" spans="1:17" ht="15" customHeight="1" thickBot="1" thickTop="1">
      <c r="A91" s="1709" t="s">
        <v>397</v>
      </c>
      <c r="B91" s="1710"/>
      <c r="C91" s="1710"/>
      <c r="D91" s="1710"/>
      <c r="E91" s="1710"/>
      <c r="F91" s="1710"/>
      <c r="G91" s="1710"/>
      <c r="H91" s="1710"/>
      <c r="I91" s="1710"/>
      <c r="J91" s="1710"/>
      <c r="K91" s="1711"/>
      <c r="L91" s="334"/>
      <c r="M91" s="335"/>
      <c r="N91" s="324"/>
      <c r="O91" s="323"/>
      <c r="P91" s="336"/>
      <c r="Q91" s="282"/>
    </row>
    <row r="92" spans="1:17" ht="24.75" customHeight="1" thickTop="1">
      <c r="A92" s="1703" t="s">
        <v>167</v>
      </c>
      <c r="B92" s="1704"/>
      <c r="C92" s="1704"/>
      <c r="D92" s="1704"/>
      <c r="E92" s="1704"/>
      <c r="F92" s="1704"/>
      <c r="G92" s="1704"/>
      <c r="H92" s="1704"/>
      <c r="I92" s="1704"/>
      <c r="J92" s="1704"/>
      <c r="K92" s="1705"/>
      <c r="L92" s="326">
        <f aca="true" t="shared" si="13" ref="L92:N93">L50</f>
        <v>0</v>
      </c>
      <c r="M92" s="327">
        <f t="shared" si="13"/>
        <v>0</v>
      </c>
      <c r="N92" s="328">
        <f t="shared" si="13"/>
        <v>0</v>
      </c>
      <c r="O92" s="329">
        <f>N92-M92</f>
        <v>0</v>
      </c>
      <c r="P92" s="330" t="str">
        <f>IF(N92&lt;=M92,"OK","NOOK")</f>
        <v>OK</v>
      </c>
      <c r="Q92" s="282"/>
    </row>
    <row r="93" spans="1:17" ht="25.5" customHeight="1" thickBot="1">
      <c r="A93" s="1707" t="s">
        <v>559</v>
      </c>
      <c r="B93" s="1708"/>
      <c r="C93" s="1708"/>
      <c r="D93" s="1708"/>
      <c r="E93" s="1708"/>
      <c r="F93" s="1708"/>
      <c r="G93" s="1708"/>
      <c r="H93" s="1708"/>
      <c r="I93" s="1708"/>
      <c r="J93" s="1708"/>
      <c r="K93" s="1708"/>
      <c r="L93" s="534">
        <f t="shared" si="13"/>
        <v>26.666666666666668</v>
      </c>
      <c r="M93" s="655">
        <f t="shared" si="13"/>
        <v>25</v>
      </c>
      <c r="N93" s="656">
        <f t="shared" si="13"/>
        <v>25</v>
      </c>
      <c r="O93" s="534">
        <f>N93-M93</f>
        <v>0</v>
      </c>
      <c r="P93" s="330" t="str">
        <f>IF(N93&gt;=M93,"OK","NOOK")</f>
        <v>OK</v>
      </c>
      <c r="Q93" s="282"/>
    </row>
    <row r="94" spans="1:17" ht="25.5" customHeight="1" thickBot="1" thickTop="1">
      <c r="A94" s="1984"/>
      <c r="B94" s="1982"/>
      <c r="C94" s="1982"/>
      <c r="D94" s="1982"/>
      <c r="E94" s="1982"/>
      <c r="F94" s="1982"/>
      <c r="G94" s="1982"/>
      <c r="H94" s="1982"/>
      <c r="I94" s="1982"/>
      <c r="J94" s="684"/>
      <c r="K94" s="699"/>
      <c r="L94" s="339"/>
      <c r="M94" s="332"/>
      <c r="N94" s="341"/>
      <c r="O94" s="512"/>
      <c r="P94" s="513"/>
      <c r="Q94" s="282"/>
    </row>
    <row r="95" spans="1:17" ht="15" customHeight="1" thickBot="1" thickTop="1">
      <c r="A95" s="1709" t="s">
        <v>398</v>
      </c>
      <c r="B95" s="1710"/>
      <c r="C95" s="1710"/>
      <c r="D95" s="1710"/>
      <c r="E95" s="1710"/>
      <c r="F95" s="1710"/>
      <c r="G95" s="1710"/>
      <c r="H95" s="1710"/>
      <c r="I95" s="1710"/>
      <c r="J95" s="1710"/>
      <c r="K95" s="1711"/>
      <c r="L95" s="344"/>
      <c r="M95" s="345"/>
      <c r="N95" s="324"/>
      <c r="O95" s="323"/>
      <c r="P95" s="346"/>
      <c r="Q95" s="282"/>
    </row>
    <row r="96" spans="1:18" ht="23.25" customHeight="1" thickTop="1">
      <c r="A96" s="1715" t="s">
        <v>176</v>
      </c>
      <c r="B96" s="1716"/>
      <c r="C96" s="1716"/>
      <c r="D96" s="1716"/>
      <c r="E96" s="1716"/>
      <c r="F96" s="1716"/>
      <c r="G96" s="1716"/>
      <c r="H96" s="1716"/>
      <c r="I96" s="1716"/>
      <c r="J96" s="1717"/>
      <c r="K96" s="1718"/>
      <c r="L96" s="362">
        <f>L56/L57</f>
        <v>0.934328830936032</v>
      </c>
      <c r="M96" s="399">
        <f>M56/M57</f>
        <v>0.9663865546218487</v>
      </c>
      <c r="N96" s="487">
        <f>N56/N57</f>
        <v>0.9577868852459016</v>
      </c>
      <c r="O96" s="362">
        <f>N96-M96</f>
        <v>-0.008599669375947139</v>
      </c>
      <c r="P96" s="450" t="str">
        <f>IF(N96&gt;=M96,"OK","NOOK")</f>
        <v>NOOK</v>
      </c>
      <c r="Q96" s="282"/>
      <c r="R96" s="274" t="s">
        <v>1472</v>
      </c>
    </row>
    <row r="97" spans="1:17" ht="23.25" customHeight="1">
      <c r="A97" s="1826" t="s">
        <v>174</v>
      </c>
      <c r="B97" s="1708"/>
      <c r="C97" s="1708"/>
      <c r="D97" s="1708"/>
      <c r="E97" s="1708"/>
      <c r="F97" s="1708"/>
      <c r="G97" s="1708"/>
      <c r="H97" s="1708"/>
      <c r="I97" s="1708"/>
      <c r="J97" s="23"/>
      <c r="K97" s="104"/>
      <c r="L97" s="422">
        <f>L57/L31</f>
        <v>4.1107686473432885</v>
      </c>
      <c r="M97" s="479">
        <f>M57/M31</f>
        <v>4.175438596491228</v>
      </c>
      <c r="N97" s="424">
        <f>N57/N31</f>
        <v>4.102909029762905</v>
      </c>
      <c r="O97" s="422">
        <f>N97-M97</f>
        <v>-0.07252956672832234</v>
      </c>
      <c r="P97" s="452" t="str">
        <f>IF(N97&lt;=M97,"OK","NOOK")</f>
        <v>OK</v>
      </c>
      <c r="Q97" s="282"/>
    </row>
    <row r="98" spans="1:18" ht="23.25" customHeight="1">
      <c r="A98" s="1826" t="s">
        <v>1224</v>
      </c>
      <c r="B98" s="1708"/>
      <c r="C98" s="1708"/>
      <c r="D98" s="1708"/>
      <c r="E98" s="1708"/>
      <c r="F98" s="1708"/>
      <c r="G98" s="1708"/>
      <c r="H98" s="1708"/>
      <c r="I98" s="1708"/>
      <c r="J98" s="23"/>
      <c r="K98" s="104"/>
      <c r="L98" s="422">
        <f>(L57-L56)/L31</f>
        <v>0.2699589828225401</v>
      </c>
      <c r="M98" s="479">
        <f>(M57-M56)/M31</f>
        <v>0.14035087719298245</v>
      </c>
      <c r="N98" s="424">
        <f>(N57-N56)/N31</f>
        <v>0.1731965696990079</v>
      </c>
      <c r="O98" s="422">
        <f>N98-M98</f>
        <v>0.03284569250602545</v>
      </c>
      <c r="P98" s="452" t="str">
        <f>IF(N98&lt;=M98,"OK","NOOK")</f>
        <v>NOOK</v>
      </c>
      <c r="Q98" s="282"/>
      <c r="R98" s="274" t="s">
        <v>1473</v>
      </c>
    </row>
    <row r="99" spans="1:17" ht="23.25" customHeight="1">
      <c r="A99" s="1727" t="s">
        <v>1308</v>
      </c>
      <c r="B99" s="1728"/>
      <c r="C99" s="1728"/>
      <c r="D99" s="1728"/>
      <c r="E99" s="1728"/>
      <c r="F99" s="1728"/>
      <c r="G99" s="1728"/>
      <c r="H99" s="1728"/>
      <c r="I99" s="1728"/>
      <c r="J99" s="1826"/>
      <c r="K99" s="1708"/>
      <c r="L99" s="434">
        <f>L58/L59</f>
        <v>0.8191784122394892</v>
      </c>
      <c r="M99" s="402">
        <f>M58/M59</f>
        <v>1.1</v>
      </c>
      <c r="N99" s="403" t="e">
        <f>N58/N59</f>
        <v>#DIV/0!</v>
      </c>
      <c r="O99" s="434" t="e">
        <f aca="true" t="shared" si="14" ref="O99:O104">N99-M99</f>
        <v>#DIV/0!</v>
      </c>
      <c r="P99" s="452" t="e">
        <f>IF(N99&gt;=M99,"OK","NOOK")</f>
        <v>#DIV/0!</v>
      </c>
      <c r="Q99" s="282"/>
    </row>
    <row r="100" spans="1:17" ht="23.25" customHeight="1">
      <c r="A100" s="1727" t="s">
        <v>1309</v>
      </c>
      <c r="B100" s="1728"/>
      <c r="C100" s="1728"/>
      <c r="D100" s="1728"/>
      <c r="E100" s="1728"/>
      <c r="F100" s="1728"/>
      <c r="G100" s="1728"/>
      <c r="H100" s="1728"/>
      <c r="I100" s="1728"/>
      <c r="J100" s="648"/>
      <c r="K100" s="700"/>
      <c r="L100" s="422">
        <f>L59/L36</f>
        <v>276.7</v>
      </c>
      <c r="M100" s="479">
        <f>M59/M36</f>
        <v>233.33333333333334</v>
      </c>
      <c r="N100" s="424">
        <f>N59/N36</f>
        <v>0</v>
      </c>
      <c r="O100" s="422">
        <f t="shared" si="14"/>
        <v>-233.33333333333334</v>
      </c>
      <c r="P100" s="452" t="str">
        <f aca="true" t="shared" si="15" ref="P100:P105">IF(N100&lt;=M100,"OK","NOOK")</f>
        <v>OK</v>
      </c>
      <c r="Q100" s="282"/>
    </row>
    <row r="101" spans="1:17" ht="23.25" customHeight="1">
      <c r="A101" s="1826" t="s">
        <v>1225</v>
      </c>
      <c r="B101" s="1708"/>
      <c r="C101" s="1708"/>
      <c r="D101" s="1708"/>
      <c r="E101" s="1708"/>
      <c r="F101" s="1708"/>
      <c r="G101" s="1708"/>
      <c r="H101" s="1708"/>
      <c r="I101" s="1708"/>
      <c r="J101" s="23"/>
      <c r="K101" s="104"/>
      <c r="L101" s="434">
        <f>L60/L61</f>
        <v>0.7334195963989759</v>
      </c>
      <c r="M101" s="402">
        <f>M60/M61</f>
        <v>0.6866666666666666</v>
      </c>
      <c r="N101" s="403" t="e">
        <f>N60/N61</f>
        <v>#DIV/0!</v>
      </c>
      <c r="O101" s="434" t="e">
        <f t="shared" si="14"/>
        <v>#DIV/0!</v>
      </c>
      <c r="P101" s="452" t="e">
        <f t="shared" si="15"/>
        <v>#DIV/0!</v>
      </c>
      <c r="Q101" s="282"/>
    </row>
    <row r="102" spans="1:17" ht="21.75" customHeight="1">
      <c r="A102" s="1826" t="s">
        <v>817</v>
      </c>
      <c r="B102" s="1708"/>
      <c r="C102" s="1708"/>
      <c r="D102" s="1708"/>
      <c r="E102" s="1708"/>
      <c r="F102" s="1708"/>
      <c r="G102" s="1708"/>
      <c r="H102" s="1708"/>
      <c r="I102" s="1708"/>
      <c r="J102" s="1981"/>
      <c r="K102" s="1982"/>
      <c r="L102" s="422">
        <f>L61/L42</f>
        <v>0.9313589743589743</v>
      </c>
      <c r="M102" s="479">
        <f>M61/M42</f>
        <v>0.9230769230769231</v>
      </c>
      <c r="N102" s="424">
        <f>N61/N42</f>
        <v>0</v>
      </c>
      <c r="O102" s="422">
        <f t="shared" si="14"/>
        <v>-0.9230769230769231</v>
      </c>
      <c r="P102" s="452" t="str">
        <f t="shared" si="15"/>
        <v>OK</v>
      </c>
      <c r="Q102" s="282" t="s">
        <v>681</v>
      </c>
    </row>
    <row r="103" spans="1:17" ht="23.25" customHeight="1" hidden="1">
      <c r="A103" s="1844" t="s">
        <v>815</v>
      </c>
      <c r="B103" s="1845"/>
      <c r="C103" s="1845"/>
      <c r="D103" s="1845"/>
      <c r="E103" s="1845"/>
      <c r="F103" s="1845"/>
      <c r="G103" s="1845"/>
      <c r="H103" s="1845"/>
      <c r="I103" s="1845"/>
      <c r="J103" s="648"/>
      <c r="K103" s="648"/>
      <c r="L103" s="434" t="e">
        <f>L62/L63</f>
        <v>#DIV/0!</v>
      </c>
      <c r="M103" s="402" t="e">
        <f>M62/M63</f>
        <v>#DIV/0!</v>
      </c>
      <c r="N103" s="403" t="e">
        <f>N62/N63</f>
        <v>#DIV/0!</v>
      </c>
      <c r="O103" s="434" t="e">
        <f>N103-M103</f>
        <v>#DIV/0!</v>
      </c>
      <c r="P103" s="452" t="e">
        <f t="shared" si="15"/>
        <v>#DIV/0!</v>
      </c>
      <c r="Q103" s="282"/>
    </row>
    <row r="104" spans="1:17" ht="23.25" customHeight="1" hidden="1">
      <c r="A104" s="1844" t="s">
        <v>816</v>
      </c>
      <c r="B104" s="1845"/>
      <c r="C104" s="1845"/>
      <c r="D104" s="1845"/>
      <c r="E104" s="1845"/>
      <c r="F104" s="1845"/>
      <c r="G104" s="1845"/>
      <c r="H104" s="1845"/>
      <c r="I104" s="1845"/>
      <c r="J104" s="23"/>
      <c r="K104" s="104"/>
      <c r="L104" s="422" t="e">
        <f>L63/L47</f>
        <v>#DIV/0!</v>
      </c>
      <c r="M104" s="479" t="e">
        <f>M63/M47</f>
        <v>#DIV/0!</v>
      </c>
      <c r="N104" s="424" t="e">
        <f>N63/N47</f>
        <v>#DIV/0!</v>
      </c>
      <c r="O104" s="422" t="e">
        <f t="shared" si="14"/>
        <v>#DIV/0!</v>
      </c>
      <c r="P104" s="452" t="e">
        <f t="shared" si="15"/>
        <v>#DIV/0!</v>
      </c>
      <c r="Q104" s="282"/>
    </row>
    <row r="105" spans="1:18" ht="23.25" customHeight="1">
      <c r="A105" s="1826" t="s">
        <v>942</v>
      </c>
      <c r="B105" s="1708"/>
      <c r="C105" s="1708"/>
      <c r="D105" s="1708"/>
      <c r="E105" s="1708"/>
      <c r="F105" s="1708"/>
      <c r="G105" s="1708"/>
      <c r="H105" s="1708"/>
      <c r="I105" s="1708"/>
      <c r="J105" s="23"/>
      <c r="K105" s="104"/>
      <c r="L105" s="422">
        <f>L55/L24</f>
        <v>55.51818980191891</v>
      </c>
      <c r="M105" s="479">
        <f>M55/M24</f>
        <v>50.179899790697675</v>
      </c>
      <c r="N105" s="424">
        <f>N55/N24</f>
        <v>50.355804067875404</v>
      </c>
      <c r="O105" s="422">
        <f>N105-M105</f>
        <v>0.17590427717772883</v>
      </c>
      <c r="P105" s="452" t="str">
        <f t="shared" si="15"/>
        <v>NOOK</v>
      </c>
      <c r="Q105" s="282"/>
      <c r="R105" s="274" t="s">
        <v>1474</v>
      </c>
    </row>
    <row r="106" spans="1:17" ht="23.25" customHeight="1" thickBot="1">
      <c r="A106" s="1727" t="s">
        <v>916</v>
      </c>
      <c r="B106" s="1728"/>
      <c r="C106" s="1728"/>
      <c r="D106" s="1728"/>
      <c r="E106" s="1728"/>
      <c r="F106" s="1728"/>
      <c r="G106" s="1728"/>
      <c r="H106" s="1728"/>
      <c r="I106" s="1728"/>
      <c r="J106" s="23"/>
      <c r="K106" s="104"/>
      <c r="L106" s="434">
        <f>L64/L65</f>
        <v>0.36329896907216497</v>
      </c>
      <c r="M106" s="402">
        <f>M64/M65</f>
        <v>0.125</v>
      </c>
      <c r="N106" s="403">
        <f>N64/N65</f>
        <v>0.2866115702479339</v>
      </c>
      <c r="O106" s="434">
        <f>N106-M106</f>
        <v>0.16161157024793388</v>
      </c>
      <c r="P106" s="452" t="str">
        <f>IF(N106&gt;=M106,"OK","NOOK")</f>
        <v>OK</v>
      </c>
      <c r="Q106" s="282"/>
    </row>
    <row r="107" spans="1:17" ht="14.25" customHeight="1" thickBot="1" thickTop="1">
      <c r="A107" s="1709" t="s">
        <v>399</v>
      </c>
      <c r="B107" s="1710"/>
      <c r="C107" s="1710"/>
      <c r="D107" s="1710"/>
      <c r="E107" s="1710"/>
      <c r="F107" s="1710"/>
      <c r="G107" s="1710"/>
      <c r="H107" s="1710"/>
      <c r="I107" s="1710"/>
      <c r="J107" s="1710"/>
      <c r="K107" s="1710"/>
      <c r="L107" s="344"/>
      <c r="M107" s="335"/>
      <c r="N107" s="360"/>
      <c r="O107" s="458"/>
      <c r="P107" s="361"/>
      <c r="Q107" s="282"/>
    </row>
    <row r="108" spans="1:17" ht="24.75" customHeight="1" thickBot="1" thickTop="1">
      <c r="A108" s="1748" t="s">
        <v>168</v>
      </c>
      <c r="B108" s="1749"/>
      <c r="C108" s="1749"/>
      <c r="D108" s="1749"/>
      <c r="E108" s="1749"/>
      <c r="F108" s="1749"/>
      <c r="G108" s="1749"/>
      <c r="H108" s="1749"/>
      <c r="I108" s="1749"/>
      <c r="J108" s="1749"/>
      <c r="K108" s="1750"/>
      <c r="L108" s="362" t="e">
        <f>L67</f>
        <v>#VALUE!</v>
      </c>
      <c r="M108" s="399" t="str">
        <f>M67</f>
        <v>ND</v>
      </c>
      <c r="N108" s="487" t="str">
        <f>N67</f>
        <v>ND</v>
      </c>
      <c r="O108" s="362" t="e">
        <f>N108-M108</f>
        <v>#VALUE!</v>
      </c>
      <c r="P108" s="450" t="str">
        <f>IF(N108&gt;=M108,"OK","NOOK")</f>
        <v>OK</v>
      </c>
      <c r="Q108" s="282"/>
    </row>
    <row r="109" spans="1:17" ht="23.25" customHeight="1" thickTop="1">
      <c r="A109" s="1975" t="s">
        <v>818</v>
      </c>
      <c r="B109" s="1976"/>
      <c r="C109" s="1976"/>
      <c r="D109" s="1976"/>
      <c r="E109" s="1976"/>
      <c r="F109" s="1976"/>
      <c r="G109" s="1976"/>
      <c r="H109" s="1976"/>
      <c r="I109" s="1976"/>
      <c r="J109" s="1976"/>
      <c r="K109" s="1977"/>
      <c r="L109" s="701">
        <f>L69</f>
        <v>18.666666666666668</v>
      </c>
      <c r="M109" s="557">
        <f>M69</f>
        <v>15</v>
      </c>
      <c r="N109" s="702">
        <f>N69</f>
        <v>11</v>
      </c>
      <c r="O109" s="362">
        <f>N109-M109</f>
        <v>-4</v>
      </c>
      <c r="P109" s="450" t="str">
        <f>IF(N109&lt;=M109,"OK","NOOK")</f>
        <v>OK</v>
      </c>
      <c r="Q109" s="282"/>
    </row>
    <row r="110" spans="1:17" ht="20.25" customHeight="1">
      <c r="A110" s="1746"/>
      <c r="B110" s="1708"/>
      <c r="C110" s="1708"/>
      <c r="D110" s="1708"/>
      <c r="E110" s="1708"/>
      <c r="F110" s="1708"/>
      <c r="G110" s="1708"/>
      <c r="H110" s="1708"/>
      <c r="I110" s="1708"/>
      <c r="J110" s="1708"/>
      <c r="K110" s="1747"/>
      <c r="L110" s="698"/>
      <c r="M110" s="464"/>
      <c r="N110" s="416"/>
      <c r="O110" s="514"/>
      <c r="P110" s="483"/>
      <c r="Q110" s="282"/>
    </row>
    <row r="111" spans="1:17" ht="22.5" customHeight="1" thickBot="1">
      <c r="A111" s="1743"/>
      <c r="B111" s="1744"/>
      <c r="C111" s="1744"/>
      <c r="D111" s="1744"/>
      <c r="E111" s="1744"/>
      <c r="F111" s="1744"/>
      <c r="G111" s="1744"/>
      <c r="H111" s="1744"/>
      <c r="I111" s="1744"/>
      <c r="J111" s="1744"/>
      <c r="K111" s="1745"/>
      <c r="L111" s="365"/>
      <c r="M111" s="366"/>
      <c r="N111" s="367"/>
      <c r="O111" s="368"/>
      <c r="P111" s="369"/>
      <c r="Q111" s="282"/>
    </row>
    <row r="112" spans="1:17" ht="19.5" customHeight="1" thickBot="1">
      <c r="A112" s="1740" t="s">
        <v>429</v>
      </c>
      <c r="B112" s="1741"/>
      <c r="C112" s="1741"/>
      <c r="D112" s="1741"/>
      <c r="E112" s="1741"/>
      <c r="F112" s="1741"/>
      <c r="G112" s="1741"/>
      <c r="H112" s="1741"/>
      <c r="I112" s="1741"/>
      <c r="J112" s="1741"/>
      <c r="K112" s="1741"/>
      <c r="L112" s="1741"/>
      <c r="M112" s="1741"/>
      <c r="N112" s="1741"/>
      <c r="O112" s="1741"/>
      <c r="P112" s="1742"/>
      <c r="Q112" s="282"/>
    </row>
    <row r="113" spans="1:17" ht="36" customHeight="1">
      <c r="A113" s="1734" t="s">
        <v>1148</v>
      </c>
      <c r="B113" s="1735"/>
      <c r="C113" s="1735"/>
      <c r="D113" s="1735"/>
      <c r="E113" s="1735"/>
      <c r="F113" s="1735"/>
      <c r="G113" s="1735"/>
      <c r="H113" s="1735"/>
      <c r="I113" s="1735"/>
      <c r="J113" s="1735"/>
      <c r="K113" s="1735"/>
      <c r="L113" s="1735"/>
      <c r="M113" s="1735"/>
      <c r="N113" s="1735"/>
      <c r="O113" s="1735"/>
      <c r="P113" s="1736"/>
      <c r="Q113" s="282"/>
    </row>
    <row r="114" spans="1:18" ht="82.5" customHeight="1" thickBot="1">
      <c r="A114" s="1737"/>
      <c r="B114" s="1738"/>
      <c r="C114" s="1738"/>
      <c r="D114" s="1738"/>
      <c r="E114" s="1738"/>
      <c r="F114" s="1738"/>
      <c r="G114" s="1738"/>
      <c r="H114" s="1738"/>
      <c r="I114" s="1738"/>
      <c r="J114" s="1738"/>
      <c r="K114" s="1738"/>
      <c r="L114" s="1738"/>
      <c r="M114" s="1738"/>
      <c r="N114" s="1738"/>
      <c r="O114" s="1738"/>
      <c r="P114" s="1739"/>
      <c r="Q114" s="282"/>
      <c r="R114" s="370"/>
    </row>
    <row r="115" spans="1:16" ht="21" customHeight="1" hidden="1">
      <c r="A115" s="24"/>
      <c r="B115" s="25"/>
      <c r="C115" s="25"/>
      <c r="D115" s="25"/>
      <c r="E115" s="25"/>
      <c r="F115" s="25"/>
      <c r="G115" s="25"/>
      <c r="H115" s="25"/>
      <c r="I115" s="25"/>
      <c r="J115" s="25"/>
      <c r="K115" s="25"/>
      <c r="L115" s="25"/>
      <c r="M115" s="25"/>
      <c r="N115" s="25"/>
      <c r="O115" s="25"/>
      <c r="P115" s="26"/>
    </row>
    <row r="116" ht="12.75"/>
    <row r="117" ht="12.75"/>
  </sheetData>
  <sheetProtection selectLockedCells="1"/>
  <mergeCells count="130">
    <mergeCell ref="A93:K93"/>
    <mergeCell ref="A100:I100"/>
    <mergeCell ref="G49:P49"/>
    <mergeCell ref="J99:K99"/>
    <mergeCell ref="N72:P72"/>
    <mergeCell ref="N73:P73"/>
    <mergeCell ref="A90:I90"/>
    <mergeCell ref="A62:F62"/>
    <mergeCell ref="N74:P74"/>
    <mergeCell ref="O79:O80"/>
    <mergeCell ref="A81:K81"/>
    <mergeCell ref="A89:K89"/>
    <mergeCell ref="A46:F46"/>
    <mergeCell ref="A102:I102"/>
    <mergeCell ref="A94:I94"/>
    <mergeCell ref="A65:F65"/>
    <mergeCell ref="E72:F72"/>
    <mergeCell ref="A69:F69"/>
    <mergeCell ref="G71:P71"/>
    <mergeCell ref="A54:F54"/>
    <mergeCell ref="L72:M72"/>
    <mergeCell ref="A60:F60"/>
    <mergeCell ref="A68:F68"/>
    <mergeCell ref="A63:F63"/>
    <mergeCell ref="G66:P66"/>
    <mergeCell ref="A61:F61"/>
    <mergeCell ref="A59:F59"/>
    <mergeCell ref="N79:N80"/>
    <mergeCell ref="M79:M80"/>
    <mergeCell ref="A70:P70"/>
    <mergeCell ref="L74:M74"/>
    <mergeCell ref="G73:K73"/>
    <mergeCell ref="E73:F73"/>
    <mergeCell ref="G72:I72"/>
    <mergeCell ref="A73:C73"/>
    <mergeCell ref="L73:M73"/>
    <mergeCell ref="L79:L80"/>
    <mergeCell ref="A79:K80"/>
    <mergeCell ref="E75:F75"/>
    <mergeCell ref="A75:C75"/>
    <mergeCell ref="E76:F76"/>
    <mergeCell ref="A76:C76"/>
    <mergeCell ref="A103:I103"/>
    <mergeCell ref="A91:K91"/>
    <mergeCell ref="A84:K84"/>
    <mergeCell ref="J102:K102"/>
    <mergeCell ref="A99:I99"/>
    <mergeCell ref="A86:K86"/>
    <mergeCell ref="A85:K85"/>
    <mergeCell ref="A88:K88"/>
    <mergeCell ref="A96:K96"/>
    <mergeCell ref="A101:I101"/>
    <mergeCell ref="A104:I104"/>
    <mergeCell ref="A56:F56"/>
    <mergeCell ref="A71:F71"/>
    <mergeCell ref="A74:C74"/>
    <mergeCell ref="A57:F57"/>
    <mergeCell ref="A98:I98"/>
    <mergeCell ref="A72:C72"/>
    <mergeCell ref="A87:K87"/>
    <mergeCell ref="A58:F58"/>
    <mergeCell ref="G74:K74"/>
    <mergeCell ref="A35:F35"/>
    <mergeCell ref="A55:F55"/>
    <mergeCell ref="A44:F44"/>
    <mergeCell ref="A41:F41"/>
    <mergeCell ref="A37:F37"/>
    <mergeCell ref="A36:F36"/>
    <mergeCell ref="A50:F50"/>
    <mergeCell ref="A53:F53"/>
    <mergeCell ref="A48:F48"/>
    <mergeCell ref="A40:F40"/>
    <mergeCell ref="A18:P18"/>
    <mergeCell ref="A26:F26"/>
    <mergeCell ref="A52:F52"/>
    <mergeCell ref="A47:F47"/>
    <mergeCell ref="G43:P43"/>
    <mergeCell ref="A51:F51"/>
    <mergeCell ref="A45:F45"/>
    <mergeCell ref="A42:F42"/>
    <mergeCell ref="A38:F38"/>
    <mergeCell ref="A39:F39"/>
    <mergeCell ref="A1:N1"/>
    <mergeCell ref="G23:P23"/>
    <mergeCell ref="A22:F22"/>
    <mergeCell ref="A23:F23"/>
    <mergeCell ref="A2:P2"/>
    <mergeCell ref="A8:P8"/>
    <mergeCell ref="A12:P16"/>
    <mergeCell ref="A11:P11"/>
    <mergeCell ref="E5:J5"/>
    <mergeCell ref="E6:J6"/>
    <mergeCell ref="A113:P114"/>
    <mergeCell ref="A95:K95"/>
    <mergeCell ref="A82:K82"/>
    <mergeCell ref="A83:K83"/>
    <mergeCell ref="A112:P112"/>
    <mergeCell ref="A107:K107"/>
    <mergeCell ref="A109:K109"/>
    <mergeCell ref="A106:I106"/>
    <mergeCell ref="A97:I97"/>
    <mergeCell ref="A105:I105"/>
    <mergeCell ref="A9:P10"/>
    <mergeCell ref="E4:J4"/>
    <mergeCell ref="A92:K92"/>
    <mergeCell ref="P79:P80"/>
    <mergeCell ref="A43:F43"/>
    <mergeCell ref="A17:P17"/>
    <mergeCell ref="E74:F74"/>
    <mergeCell ref="A49:F49"/>
    <mergeCell ref="A29:F29"/>
    <mergeCell ref="A33:F33"/>
    <mergeCell ref="A111:K111"/>
    <mergeCell ref="A110:K110"/>
    <mergeCell ref="A32:F32"/>
    <mergeCell ref="A27:F27"/>
    <mergeCell ref="A108:K108"/>
    <mergeCell ref="A64:F64"/>
    <mergeCell ref="A67:F67"/>
    <mergeCell ref="A66:F66"/>
    <mergeCell ref="G54:P54"/>
    <mergeCell ref="A34:F34"/>
    <mergeCell ref="A19:P19"/>
    <mergeCell ref="A20:P20"/>
    <mergeCell ref="A31:F31"/>
    <mergeCell ref="A21:P21"/>
    <mergeCell ref="A30:F30"/>
    <mergeCell ref="A28:F28"/>
    <mergeCell ref="A24:F24"/>
    <mergeCell ref="A25:F25"/>
  </mergeCells>
  <printOptions horizontalCentered="1"/>
  <pageMargins left="0.1968503937007874" right="0" top="0.4724409448818898" bottom="0.984251968503937" header="0.5118110236220472" footer="0.5118110236220472"/>
  <pageSetup horizontalDpi="600" verticalDpi="600" orientation="landscape" paperSize="9" scale="90" r:id="rId3"/>
  <headerFooter alignWithMargins="0">
    <oddHeader>&amp;CComune di INVERUNO</oddHeader>
    <oddFooter>&amp;L&amp;8&amp;F&amp;R&amp;8&amp;P</oddFooter>
  </headerFooter>
  <rowBreaks count="1" manualBreakCount="1">
    <brk id="114" max="255" man="1"/>
  </rowBreaks>
  <legacyDrawing r:id="rId2"/>
</worksheet>
</file>

<file path=xl/worksheets/sheet11.xml><?xml version="1.0" encoding="utf-8"?>
<worksheet xmlns="http://schemas.openxmlformats.org/spreadsheetml/2006/main" xmlns:r="http://schemas.openxmlformats.org/officeDocument/2006/relationships">
  <dimension ref="A1:T77"/>
  <sheetViews>
    <sheetView zoomScalePageLayoutView="0" workbookViewId="0" topLeftCell="A25">
      <selection activeCell="N41" sqref="N41"/>
    </sheetView>
  </sheetViews>
  <sheetFormatPr defaultColWidth="9.140625" defaultRowHeight="12.75"/>
  <cols>
    <col min="1" max="6" width="9.140625" style="274" customWidth="1"/>
    <col min="7" max="7" width="12.8515625" style="274" bestFit="1" customWidth="1"/>
    <col min="8" max="8" width="13.8515625" style="274" customWidth="1"/>
    <col min="9" max="9" width="13.00390625" style="274" customWidth="1"/>
    <col min="10" max="10" width="0.2890625" style="274" hidden="1" customWidth="1"/>
    <col min="11" max="11" width="9.140625" style="274" hidden="1" customWidth="1"/>
    <col min="12" max="12" width="13.8515625" style="274" customWidth="1"/>
    <col min="13" max="13" width="12.7109375" style="274" customWidth="1"/>
    <col min="14" max="14" width="14.7109375" style="274" customWidth="1"/>
    <col min="15" max="15" width="11.421875" style="274" customWidth="1"/>
    <col min="16" max="16" width="11.00390625" style="274" customWidth="1"/>
    <col min="17" max="17" width="9.140625" style="274" customWidth="1"/>
    <col min="18" max="18" width="19.00390625" style="274"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112</v>
      </c>
      <c r="F4" s="1781"/>
      <c r="G4" s="1781"/>
      <c r="H4" s="1781"/>
      <c r="I4" s="1781"/>
      <c r="J4" s="1781"/>
      <c r="K4" s="276"/>
      <c r="L4" s="276"/>
      <c r="M4" s="276"/>
      <c r="N4" s="276"/>
      <c r="O4" s="276"/>
      <c r="P4" s="278"/>
    </row>
    <row r="5" spans="1:16" ht="12.75">
      <c r="A5" s="275" t="s">
        <v>422</v>
      </c>
      <c r="B5" s="276"/>
      <c r="C5" s="276"/>
      <c r="D5" s="276"/>
      <c r="E5" s="1781" t="s">
        <v>132</v>
      </c>
      <c r="F5" s="1781"/>
      <c r="G5" s="1781"/>
      <c r="H5" s="1781"/>
      <c r="I5" s="1781"/>
      <c r="J5" s="1781"/>
      <c r="K5" s="276"/>
      <c r="L5" s="276" t="s">
        <v>1462</v>
      </c>
      <c r="M5" s="276"/>
      <c r="N5" s="276"/>
      <c r="O5" s="276"/>
      <c r="P5" s="278"/>
    </row>
    <row r="6" spans="1:16" ht="12.75">
      <c r="A6" s="275" t="s">
        <v>423</v>
      </c>
      <c r="B6" s="276"/>
      <c r="C6" s="276"/>
      <c r="D6" s="276"/>
      <c r="E6" s="1799"/>
      <c r="F6" s="1799"/>
      <c r="G6" s="1799"/>
      <c r="H6" s="1799"/>
      <c r="I6" s="1799"/>
      <c r="J6" s="1799"/>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894</v>
      </c>
      <c r="B8" s="1774"/>
      <c r="C8" s="1774"/>
      <c r="D8" s="1774"/>
      <c r="E8" s="1774"/>
      <c r="F8" s="1774"/>
      <c r="G8" s="1774"/>
      <c r="H8" s="1774"/>
      <c r="I8" s="1774"/>
      <c r="J8" s="1774"/>
      <c r="K8" s="1774"/>
      <c r="L8" s="1774"/>
      <c r="M8" s="1774"/>
      <c r="N8" s="1774"/>
      <c r="O8" s="1774"/>
      <c r="P8" s="1775"/>
      <c r="Q8" s="282"/>
    </row>
    <row r="9" spans="1:17" ht="12.75" customHeight="1">
      <c r="A9" s="1692" t="s">
        <v>1166</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135</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299</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293">
        <f aca="true" t="shared" si="0" ref="J24:J30">(G24+H24+I24)/3</f>
        <v>8616</v>
      </c>
      <c r="K24" s="294"/>
      <c r="L24" s="295">
        <f aca="true" t="shared" si="1" ref="L24:L32">(G24+H24+I24)/3</f>
        <v>8616</v>
      </c>
      <c r="M24" s="374">
        <v>8600</v>
      </c>
      <c r="N24" s="374">
        <f>Caratteristiche!M5</f>
        <v>8604</v>
      </c>
      <c r="O24" s="461"/>
      <c r="P24" s="462"/>
      <c r="Q24" s="299"/>
    </row>
    <row r="25" spans="1:17" ht="14.25" customHeight="1">
      <c r="A25" s="1664" t="s">
        <v>408</v>
      </c>
      <c r="B25" s="1665"/>
      <c r="C25" s="1665"/>
      <c r="D25" s="1665"/>
      <c r="E25" s="1665"/>
      <c r="F25" s="1665"/>
      <c r="G25" s="145">
        <v>21</v>
      </c>
      <c r="H25" s="145">
        <v>23.5</v>
      </c>
      <c r="I25" s="1158">
        <v>23.5</v>
      </c>
      <c r="J25" s="145">
        <f t="shared" si="0"/>
        <v>22.666666666666668</v>
      </c>
      <c r="K25" s="463"/>
      <c r="L25" s="307">
        <f t="shared" si="1"/>
        <v>22.666666666666668</v>
      </c>
      <c r="M25" s="146">
        <v>23.5</v>
      </c>
      <c r="N25" s="147">
        <v>23.5</v>
      </c>
      <c r="O25" s="397">
        <f aca="true" t="shared" si="2" ref="O25:O32">(N25/L25)-100%</f>
        <v>0.03676470588235281</v>
      </c>
      <c r="P25" s="398">
        <f aca="true" t="shared" si="3" ref="P25:P32">(N25/M25)-100%</f>
        <v>0</v>
      </c>
      <c r="Q25" s="1238"/>
    </row>
    <row r="26" spans="1:16" ht="14.25" customHeight="1">
      <c r="A26" s="1664" t="s">
        <v>71</v>
      </c>
      <c r="B26" s="1665"/>
      <c r="C26" s="1665"/>
      <c r="D26" s="1665"/>
      <c r="E26" s="1665"/>
      <c r="F26" s="1665"/>
      <c r="G26" s="300">
        <v>2</v>
      </c>
      <c r="H26" s="300">
        <v>2</v>
      </c>
      <c r="I26" s="1145">
        <v>2</v>
      </c>
      <c r="J26" s="300">
        <f t="shared" si="0"/>
        <v>2</v>
      </c>
      <c r="K26" s="301"/>
      <c r="L26" s="302">
        <f t="shared" si="1"/>
        <v>2</v>
      </c>
      <c r="M26" s="308">
        <v>2</v>
      </c>
      <c r="N26" s="309">
        <v>2</v>
      </c>
      <c r="O26" s="305">
        <f t="shared" si="2"/>
        <v>0</v>
      </c>
      <c r="P26" s="306">
        <f t="shared" si="3"/>
        <v>0</v>
      </c>
    </row>
    <row r="27" spans="1:16" ht="12.75" customHeight="1">
      <c r="A27" s="1664" t="s">
        <v>101</v>
      </c>
      <c r="B27" s="1665"/>
      <c r="C27" s="1665"/>
      <c r="D27" s="1665"/>
      <c r="E27" s="1665"/>
      <c r="F27" s="1665"/>
      <c r="G27" s="300">
        <v>2524</v>
      </c>
      <c r="H27" s="300">
        <v>2623</v>
      </c>
      <c r="I27" s="1145">
        <v>2252</v>
      </c>
      <c r="J27" s="300">
        <f t="shared" si="0"/>
        <v>2466.3333333333335</v>
      </c>
      <c r="K27" s="301"/>
      <c r="L27" s="302">
        <f t="shared" si="1"/>
        <v>2466.3333333333335</v>
      </c>
      <c r="M27" s="308">
        <v>2300</v>
      </c>
      <c r="N27" s="309">
        <v>2300</v>
      </c>
      <c r="O27" s="381">
        <f t="shared" si="2"/>
        <v>-0.06744154615488585</v>
      </c>
      <c r="P27" s="310">
        <f t="shared" si="3"/>
        <v>0</v>
      </c>
    </row>
    <row r="28" spans="1:16" ht="12" customHeight="1">
      <c r="A28" s="1454" t="s">
        <v>1261</v>
      </c>
      <c r="B28" s="1456"/>
      <c r="C28" s="1456"/>
      <c r="D28" s="1456"/>
      <c r="E28" s="1456"/>
      <c r="F28" s="1456"/>
      <c r="G28" s="145">
        <v>28</v>
      </c>
      <c r="H28" s="145">
        <v>28</v>
      </c>
      <c r="I28" s="1145">
        <v>28</v>
      </c>
      <c r="J28" s="145">
        <f t="shared" si="0"/>
        <v>28</v>
      </c>
      <c r="K28" s="463"/>
      <c r="L28" s="307">
        <f t="shared" si="1"/>
        <v>28</v>
      </c>
      <c r="M28" s="148">
        <v>28</v>
      </c>
      <c r="N28" s="309">
        <v>29</v>
      </c>
      <c r="O28" s="397">
        <f t="shared" si="2"/>
        <v>0.03571428571428581</v>
      </c>
      <c r="P28" s="398">
        <f t="shared" si="3"/>
        <v>0.03571428571428581</v>
      </c>
    </row>
    <row r="29" spans="1:16" ht="12" customHeight="1">
      <c r="A29" s="1664" t="s">
        <v>479</v>
      </c>
      <c r="B29" s="1665"/>
      <c r="C29" s="1665"/>
      <c r="D29" s="1665"/>
      <c r="E29" s="1665"/>
      <c r="F29" s="1665"/>
      <c r="G29" s="300">
        <v>3450</v>
      </c>
      <c r="H29" s="300">
        <v>2500</v>
      </c>
      <c r="I29" s="1146">
        <v>2400</v>
      </c>
      <c r="J29" s="300">
        <f t="shared" si="0"/>
        <v>2783.3333333333335</v>
      </c>
      <c r="K29" s="301"/>
      <c r="L29" s="302">
        <f t="shared" si="1"/>
        <v>2783.3333333333335</v>
      </c>
      <c r="M29" s="303">
        <v>2000</v>
      </c>
      <c r="N29" s="304">
        <v>2010</v>
      </c>
      <c r="O29" s="397">
        <f t="shared" si="2"/>
        <v>-0.2778443113772455</v>
      </c>
      <c r="P29" s="398">
        <f t="shared" si="3"/>
        <v>0.004999999999999893</v>
      </c>
    </row>
    <row r="30" spans="1:16" ht="12" customHeight="1">
      <c r="A30" s="1664" t="s">
        <v>1262</v>
      </c>
      <c r="B30" s="1665"/>
      <c r="C30" s="1665"/>
      <c r="D30" s="1665"/>
      <c r="E30" s="1665"/>
      <c r="F30" s="1665"/>
      <c r="G30" s="81">
        <v>2</v>
      </c>
      <c r="H30" s="81">
        <v>6</v>
      </c>
      <c r="I30" s="1147">
        <v>5</v>
      </c>
      <c r="J30" s="81">
        <f t="shared" si="0"/>
        <v>4.333333333333333</v>
      </c>
      <c r="K30" s="82"/>
      <c r="L30" s="83">
        <f t="shared" si="1"/>
        <v>4.333333333333333</v>
      </c>
      <c r="M30" s="112">
        <v>5</v>
      </c>
      <c r="N30" s="115">
        <v>8</v>
      </c>
      <c r="O30" s="179">
        <f t="shared" si="2"/>
        <v>0.8461538461538463</v>
      </c>
      <c r="P30" s="176">
        <f t="shared" si="3"/>
        <v>0.6000000000000001</v>
      </c>
    </row>
    <row r="31" spans="1:17" ht="12" customHeight="1">
      <c r="A31" s="1991" t="s">
        <v>1325</v>
      </c>
      <c r="B31" s="1992"/>
      <c r="C31" s="1992"/>
      <c r="D31" s="1992"/>
      <c r="E31" s="1992"/>
      <c r="F31" s="1992"/>
      <c r="G31" s="81"/>
      <c r="H31" s="81"/>
      <c r="I31" s="1147"/>
      <c r="J31" s="81"/>
      <c r="K31" s="82"/>
      <c r="L31" s="83">
        <f t="shared" si="1"/>
        <v>0</v>
      </c>
      <c r="M31" s="112">
        <v>3</v>
      </c>
      <c r="N31" s="115">
        <v>4</v>
      </c>
      <c r="O31" s="179" t="e">
        <f t="shared" si="2"/>
        <v>#DIV/0!</v>
      </c>
      <c r="P31" s="176">
        <f t="shared" si="3"/>
        <v>0.33333333333333326</v>
      </c>
      <c r="Q31" s="1296" t="s">
        <v>1326</v>
      </c>
    </row>
    <row r="32" spans="1:16" ht="12" customHeight="1">
      <c r="A32" s="1664"/>
      <c r="B32" s="1665"/>
      <c r="C32" s="1665"/>
      <c r="D32" s="1665"/>
      <c r="E32" s="1665"/>
      <c r="F32" s="1665"/>
      <c r="G32" s="81"/>
      <c r="H32" s="81"/>
      <c r="I32" s="81"/>
      <c r="J32" s="81"/>
      <c r="K32" s="82"/>
      <c r="L32" s="173">
        <f t="shared" si="1"/>
        <v>0</v>
      </c>
      <c r="M32" s="112"/>
      <c r="N32" s="115"/>
      <c r="O32" s="86" t="e">
        <f t="shared" si="2"/>
        <v>#DIV/0!</v>
      </c>
      <c r="P32" s="87" t="e">
        <f t="shared" si="3"/>
        <v>#DIV/0!</v>
      </c>
    </row>
    <row r="33" spans="1:16" ht="12.75" hidden="1">
      <c r="A33" s="1401"/>
      <c r="B33" s="1402"/>
      <c r="C33" s="1402"/>
      <c r="D33" s="1402"/>
      <c r="E33" s="1402"/>
      <c r="F33" s="1402"/>
      <c r="G33" s="1402"/>
      <c r="H33" s="1402"/>
      <c r="I33" s="1402"/>
      <c r="J33" s="1402"/>
      <c r="K33" s="1402"/>
      <c r="L33" s="1802"/>
      <c r="M33" s="1402"/>
      <c r="N33" s="1402"/>
      <c r="O33" s="1802"/>
      <c r="P33" s="1803"/>
    </row>
    <row r="34" spans="1:18" ht="12.75" customHeight="1">
      <c r="A34" s="1719" t="s">
        <v>426</v>
      </c>
      <c r="B34" s="1720"/>
      <c r="C34" s="1720"/>
      <c r="D34" s="1720"/>
      <c r="E34" s="1720"/>
      <c r="F34" s="1720"/>
      <c r="G34" s="1793"/>
      <c r="H34" s="1793"/>
      <c r="I34" s="1793"/>
      <c r="J34" s="1793"/>
      <c r="K34" s="1793"/>
      <c r="L34" s="1793"/>
      <c r="M34" s="1793"/>
      <c r="N34" s="1793"/>
      <c r="O34" s="1793"/>
      <c r="P34" s="1794"/>
      <c r="R34" s="314"/>
    </row>
    <row r="35" spans="1:18" ht="12.75" customHeight="1">
      <c r="A35" s="1791" t="s">
        <v>1062</v>
      </c>
      <c r="B35" s="1792"/>
      <c r="C35" s="1792"/>
      <c r="D35" s="1792"/>
      <c r="E35" s="1792"/>
      <c r="F35" s="1792"/>
      <c r="G35" s="74">
        <v>10</v>
      </c>
      <c r="H35" s="74">
        <v>10</v>
      </c>
      <c r="I35" s="74">
        <v>10</v>
      </c>
      <c r="J35" s="74">
        <f>(G35+H35+I35)/3</f>
        <v>10</v>
      </c>
      <c r="K35" s="75"/>
      <c r="L35" s="295">
        <f>(G35+H35+I35)/3</f>
        <v>10</v>
      </c>
      <c r="M35" s="77">
        <v>10</v>
      </c>
      <c r="N35" s="78">
        <v>10</v>
      </c>
      <c r="O35" s="297">
        <f>(N35/L35)-100%</f>
        <v>0</v>
      </c>
      <c r="P35" s="298">
        <f>(N35/M35)-100%</f>
        <v>0</v>
      </c>
      <c r="R35" s="314"/>
    </row>
    <row r="36" spans="1:18" ht="12.75" customHeight="1">
      <c r="A36" s="1664"/>
      <c r="B36" s="1665"/>
      <c r="C36" s="1665"/>
      <c r="D36" s="1665"/>
      <c r="E36" s="1665"/>
      <c r="F36" s="1665"/>
      <c r="G36" s="81"/>
      <c r="H36" s="81"/>
      <c r="I36" s="81"/>
      <c r="J36" s="81">
        <f>(G36+H36+I36)/3</f>
        <v>0</v>
      </c>
      <c r="K36" s="82"/>
      <c r="L36" s="83">
        <f>(G36+H36+I36)/3</f>
        <v>0</v>
      </c>
      <c r="M36" s="84"/>
      <c r="N36" s="85"/>
      <c r="O36" s="86" t="e">
        <f>(N36/L36)-100%</f>
        <v>#DIV/0!</v>
      </c>
      <c r="P36" s="87" t="e">
        <f>(N36/M36)-100%</f>
        <v>#DIV/0!</v>
      </c>
      <c r="R36" s="314"/>
    </row>
    <row r="37" spans="1:18" ht="12.75" customHeight="1">
      <c r="A37" s="1664"/>
      <c r="B37" s="1665"/>
      <c r="C37" s="1665"/>
      <c r="D37" s="1665"/>
      <c r="E37" s="1665"/>
      <c r="F37" s="1665"/>
      <c r="G37" s="81"/>
      <c r="H37" s="81"/>
      <c r="I37" s="81"/>
      <c r="J37" s="81">
        <f>(G37+H37+I37)/3</f>
        <v>0</v>
      </c>
      <c r="K37" s="82"/>
      <c r="L37" s="83">
        <f>(G37+H37+I37)/3</f>
        <v>0</v>
      </c>
      <c r="M37" s="84"/>
      <c r="N37" s="85"/>
      <c r="O37" s="86" t="e">
        <f>(N37/L37)-100%</f>
        <v>#DIV/0!</v>
      </c>
      <c r="P37" s="87" t="e">
        <f>(N37/M37)-100%</f>
        <v>#DIV/0!</v>
      </c>
      <c r="R37" s="314"/>
    </row>
    <row r="38" spans="1:18" ht="12.75" customHeight="1">
      <c r="A38" s="1795"/>
      <c r="B38" s="1796"/>
      <c r="C38" s="1796"/>
      <c r="D38" s="1796"/>
      <c r="E38" s="1796"/>
      <c r="F38" s="1796"/>
      <c r="G38" s="90"/>
      <c r="H38" s="90"/>
      <c r="I38" s="90"/>
      <c r="J38" s="90">
        <f>(G38+H38+I38)/3</f>
        <v>0</v>
      </c>
      <c r="K38" s="91"/>
      <c r="L38" s="92">
        <f>(G38+H38+I38)/3</f>
        <v>0</v>
      </c>
      <c r="M38" s="93"/>
      <c r="N38" s="94"/>
      <c r="O38" s="88" t="e">
        <f>(N38/L38)-100%</f>
        <v>#DIV/0!</v>
      </c>
      <c r="P38" s="89" t="e">
        <f>(N38/M38)-100%</f>
        <v>#DIV/0!</v>
      </c>
      <c r="R38" s="314"/>
    </row>
    <row r="39" spans="1:16" ht="14.25" customHeight="1">
      <c r="A39" s="1719" t="s">
        <v>427</v>
      </c>
      <c r="B39" s="1720"/>
      <c r="C39" s="1720"/>
      <c r="D39" s="1720"/>
      <c r="E39" s="1720"/>
      <c r="F39" s="1720"/>
      <c r="G39" s="1720"/>
      <c r="H39" s="1720"/>
      <c r="I39" s="1720"/>
      <c r="J39" s="1720"/>
      <c r="K39" s="1720"/>
      <c r="L39" s="1720"/>
      <c r="M39" s="1720"/>
      <c r="N39" s="1720"/>
      <c r="O39" s="1720"/>
      <c r="P39" s="1721"/>
    </row>
    <row r="40" spans="1:16" ht="16.5" customHeight="1">
      <c r="A40" s="1806" t="s">
        <v>302</v>
      </c>
      <c r="B40" s="1807"/>
      <c r="C40" s="1807"/>
      <c r="D40" s="1807"/>
      <c r="E40" s="1807"/>
      <c r="F40" s="1807"/>
      <c r="G40" s="246">
        <v>92247.48</v>
      </c>
      <c r="H40" s="246">
        <v>92573.51</v>
      </c>
      <c r="I40" s="246">
        <v>109422.01</v>
      </c>
      <c r="J40" s="247">
        <f>(G40+H40+I40)/3</f>
        <v>98081</v>
      </c>
      <c r="K40" s="248"/>
      <c r="L40" s="315">
        <f>(G40+H40+I40)/3</f>
        <v>98081</v>
      </c>
      <c r="M40" s="249">
        <f>'[1]COSTO PROCESSO'!$K$240</f>
        <v>98993.88929999998</v>
      </c>
      <c r="N40" s="250">
        <f>'[1]COSTO PROCESSO'!$L$240</f>
        <v>94535.80929999998</v>
      </c>
      <c r="O40" s="297">
        <f>(N40/L40)-100%</f>
        <v>-0.0361455399108902</v>
      </c>
      <c r="P40" s="298">
        <f>(N40/M40)-100%</f>
        <v>-0.04503389079390385</v>
      </c>
    </row>
    <row r="41" spans="1:16" ht="12.75">
      <c r="A41" s="1664" t="s">
        <v>407</v>
      </c>
      <c r="B41" s="1665"/>
      <c r="C41" s="1665"/>
      <c r="D41" s="1665"/>
      <c r="E41" s="1665"/>
      <c r="F41" s="1665"/>
      <c r="G41" s="203">
        <v>2595</v>
      </c>
      <c r="H41" s="203">
        <v>2500</v>
      </c>
      <c r="I41" s="203">
        <v>2252</v>
      </c>
      <c r="J41" s="203">
        <f>(G41+H41+I41)/3</f>
        <v>2449</v>
      </c>
      <c r="K41" s="377"/>
      <c r="L41" s="378">
        <f>(G41+H41+I41)/3</f>
        <v>2449</v>
      </c>
      <c r="M41" s="379">
        <v>2300</v>
      </c>
      <c r="N41" s="207">
        <v>2300</v>
      </c>
      <c r="O41" s="305">
        <f>(N41/L41)-100%</f>
        <v>-0.060841159657002875</v>
      </c>
      <c r="P41" s="306">
        <f>(N41/M41)-100%</f>
        <v>0</v>
      </c>
    </row>
    <row r="42" spans="1:16" ht="12.75">
      <c r="A42" s="1664"/>
      <c r="B42" s="1665"/>
      <c r="C42" s="1665"/>
      <c r="D42" s="1665"/>
      <c r="E42" s="1665"/>
      <c r="F42" s="1665"/>
      <c r="G42" s="107"/>
      <c r="H42" s="107"/>
      <c r="I42" s="107"/>
      <c r="J42" s="81">
        <f>(G42+H42+I42)/3</f>
        <v>0</v>
      </c>
      <c r="K42" s="82"/>
      <c r="L42" s="83">
        <f>(G42+H42+I42)/3</f>
        <v>0</v>
      </c>
      <c r="M42" s="117"/>
      <c r="N42" s="120"/>
      <c r="O42" s="86" t="e">
        <f>(N42/L42)-100%</f>
        <v>#DIV/0!</v>
      </c>
      <c r="P42" s="87" t="e">
        <f>(N42/M42)-100%</f>
        <v>#DIV/0!</v>
      </c>
    </row>
    <row r="43" spans="1:16" ht="12.75">
      <c r="A43" s="1664"/>
      <c r="B43" s="1665"/>
      <c r="C43" s="1665"/>
      <c r="D43" s="1665"/>
      <c r="E43" s="1665"/>
      <c r="F43" s="1665"/>
      <c r="G43" s="116"/>
      <c r="H43" s="116"/>
      <c r="I43" s="116"/>
      <c r="J43" s="81">
        <f>(G43+H43+I43)/3</f>
        <v>0</v>
      </c>
      <c r="K43" s="82"/>
      <c r="L43" s="83">
        <f>(G43+H43+I43)/3</f>
        <v>0</v>
      </c>
      <c r="M43" s="118"/>
      <c r="N43" s="119"/>
      <c r="O43" s="86" t="e">
        <f>(N43/L43)-100%</f>
        <v>#DIV/0!</v>
      </c>
      <c r="P43" s="87" t="e">
        <f>(N43/M43)-100%</f>
        <v>#DIV/0!</v>
      </c>
    </row>
    <row r="44" spans="1:19" ht="12" customHeight="1">
      <c r="A44" s="1719" t="s">
        <v>428</v>
      </c>
      <c r="B44" s="1720"/>
      <c r="C44" s="1720"/>
      <c r="D44" s="1720"/>
      <c r="E44" s="1720"/>
      <c r="F44" s="1720"/>
      <c r="G44" s="1720"/>
      <c r="H44" s="1720"/>
      <c r="I44" s="1720"/>
      <c r="J44" s="1720"/>
      <c r="K44" s="1720"/>
      <c r="L44" s="1720"/>
      <c r="M44" s="1720"/>
      <c r="N44" s="1720"/>
      <c r="O44" s="1720"/>
      <c r="P44" s="1721"/>
      <c r="S44" s="316"/>
    </row>
    <row r="45" spans="1:16" ht="15" customHeight="1">
      <c r="A45" s="1818" t="s">
        <v>507</v>
      </c>
      <c r="B45" s="1819"/>
      <c r="C45" s="1819"/>
      <c r="D45" s="1819"/>
      <c r="E45" s="1819"/>
      <c r="F45" s="1819"/>
      <c r="G45" s="195"/>
      <c r="H45" s="195"/>
      <c r="I45" s="195"/>
      <c r="J45" s="195">
        <f>(G45+H45+I45)/3</f>
        <v>0</v>
      </c>
      <c r="K45" s="317"/>
      <c r="L45" s="318">
        <f>(G45+H45+I45)/3</f>
        <v>0</v>
      </c>
      <c r="M45" s="196"/>
      <c r="N45" s="197"/>
      <c r="O45" s="297" t="e">
        <f>(N45/L45)-100%</f>
        <v>#DIV/0!</v>
      </c>
      <c r="P45" s="298" t="e">
        <f>(N45/M45)-100%</f>
        <v>#DIV/0!</v>
      </c>
    </row>
    <row r="46" spans="1:16" ht="12.75">
      <c r="A46" s="1664"/>
      <c r="B46" s="1665"/>
      <c r="C46" s="1665"/>
      <c r="D46" s="1665"/>
      <c r="E46" s="1665"/>
      <c r="F46" s="1665"/>
      <c r="G46" s="81"/>
      <c r="H46" s="81"/>
      <c r="I46" s="81"/>
      <c r="J46" s="81">
        <f>(G46+H46+I46)/3</f>
        <v>0</v>
      </c>
      <c r="K46" s="82"/>
      <c r="L46" s="83">
        <f>(G46+H46+I46)/3</f>
        <v>0</v>
      </c>
      <c r="M46" s="84"/>
      <c r="N46" s="85"/>
      <c r="O46" s="86" t="e">
        <f>(N46/L46)-100%</f>
        <v>#DIV/0!</v>
      </c>
      <c r="P46" s="87" t="e">
        <f>(N46/M46)-100%</f>
        <v>#DIV/0!</v>
      </c>
    </row>
    <row r="47" spans="1:16" ht="13.5" thickBot="1">
      <c r="A47" s="1722"/>
      <c r="B47" s="1723"/>
      <c r="C47" s="1723"/>
      <c r="D47" s="1723"/>
      <c r="E47" s="1723"/>
      <c r="F47" s="1723"/>
      <c r="G47" s="96"/>
      <c r="H47" s="96"/>
      <c r="I47" s="96"/>
      <c r="J47" s="96">
        <f>(G47+H47+I47)/3</f>
        <v>0</v>
      </c>
      <c r="K47" s="97"/>
      <c r="L47" s="98">
        <f>(G47+H47+I47)/3</f>
        <v>0</v>
      </c>
      <c r="M47" s="99"/>
      <c r="N47" s="100"/>
      <c r="O47" s="101" t="e">
        <f>(N47/L47)-100%</f>
        <v>#DIV/0!</v>
      </c>
      <c r="P47" s="102" t="e">
        <f>(N47/M47)-100%</f>
        <v>#DIV/0!</v>
      </c>
    </row>
    <row r="48" spans="1:16" ht="18.75" customHeight="1" thickBot="1">
      <c r="A48" s="1811"/>
      <c r="B48" s="1802"/>
      <c r="C48" s="1802"/>
      <c r="D48" s="1802"/>
      <c r="E48" s="1802"/>
      <c r="F48" s="1802"/>
      <c r="G48" s="1802"/>
      <c r="H48" s="1802"/>
      <c r="I48" s="1802"/>
      <c r="J48" s="1802"/>
      <c r="K48" s="1802"/>
      <c r="L48" s="1802"/>
      <c r="M48" s="1802"/>
      <c r="N48" s="1802"/>
      <c r="O48" s="1802"/>
      <c r="P48" s="1803"/>
    </row>
    <row r="49" spans="1:16" ht="12.75">
      <c r="A49" s="1823" t="s">
        <v>430</v>
      </c>
      <c r="B49" s="1824"/>
      <c r="C49" s="1824"/>
      <c r="D49" s="1824"/>
      <c r="E49" s="1824"/>
      <c r="F49" s="1825"/>
      <c r="G49" s="1808" t="s">
        <v>434</v>
      </c>
      <c r="H49" s="1809"/>
      <c r="I49" s="1809"/>
      <c r="J49" s="1809"/>
      <c r="K49" s="1809"/>
      <c r="L49" s="1809"/>
      <c r="M49" s="1809"/>
      <c r="N49" s="1809"/>
      <c r="O49" s="1809"/>
      <c r="P49" s="1810"/>
    </row>
    <row r="50" spans="1:16" ht="26.25" customHeight="1">
      <c r="A50" s="1680" t="s">
        <v>1234</v>
      </c>
      <c r="B50" s="1681"/>
      <c r="C50" s="1682"/>
      <c r="D50" s="319" t="s">
        <v>432</v>
      </c>
      <c r="E50" s="1698" t="s">
        <v>675</v>
      </c>
      <c r="F50" s="1699"/>
      <c r="G50" s="1680" t="s">
        <v>1235</v>
      </c>
      <c r="H50" s="1681"/>
      <c r="I50" s="1681"/>
      <c r="J50" s="320"/>
      <c r="K50" s="320"/>
      <c r="L50" s="1695" t="s">
        <v>1236</v>
      </c>
      <c r="M50" s="1682"/>
      <c r="N50" s="1681" t="s">
        <v>1237</v>
      </c>
      <c r="O50" s="1681"/>
      <c r="P50" s="1726"/>
    </row>
    <row r="51" spans="1:16" ht="12.75">
      <c r="A51" s="1675" t="s">
        <v>833</v>
      </c>
      <c r="B51" s="1676"/>
      <c r="C51" s="1677"/>
      <c r="D51" s="321" t="s">
        <v>836</v>
      </c>
      <c r="E51" s="1678">
        <v>0.91</v>
      </c>
      <c r="F51" s="1679"/>
      <c r="G51" s="1675"/>
      <c r="H51" s="1676"/>
      <c r="I51" s="1676"/>
      <c r="J51" s="1676"/>
      <c r="K51" s="1677"/>
      <c r="L51" s="1700"/>
      <c r="M51" s="1677"/>
      <c r="N51" s="1700"/>
      <c r="O51" s="1676"/>
      <c r="P51" s="1679"/>
    </row>
    <row r="52" spans="1:16" ht="12.75">
      <c r="A52" s="1675" t="s">
        <v>1061</v>
      </c>
      <c r="B52" s="1676"/>
      <c r="C52" s="1677"/>
      <c r="D52" s="321" t="s">
        <v>835</v>
      </c>
      <c r="E52" s="1678">
        <v>0.91</v>
      </c>
      <c r="F52" s="1679"/>
      <c r="G52" s="1675"/>
      <c r="H52" s="1676"/>
      <c r="I52" s="1676"/>
      <c r="J52" s="1676"/>
      <c r="K52" s="1677"/>
      <c r="L52" s="1700"/>
      <c r="M52" s="1677"/>
      <c r="N52" s="1700"/>
      <c r="O52" s="1676"/>
      <c r="P52" s="1679"/>
    </row>
    <row r="53" spans="1:16" ht="13.5" thickBot="1">
      <c r="A53" s="1670" t="s">
        <v>1059</v>
      </c>
      <c r="B53" s="1671"/>
      <c r="C53" s="1672"/>
      <c r="D53" s="322" t="s">
        <v>838</v>
      </c>
      <c r="E53" s="1673">
        <v>0.07</v>
      </c>
      <c r="F53" s="1674"/>
      <c r="G53" s="1670"/>
      <c r="H53" s="1671"/>
      <c r="I53" s="1671"/>
      <c r="J53" s="1671"/>
      <c r="K53" s="1672"/>
      <c r="L53" s="1685"/>
      <c r="M53" s="1672"/>
      <c r="N53" s="1685"/>
      <c r="O53" s="1671"/>
      <c r="P53" s="1674"/>
    </row>
    <row r="54" spans="1:17" ht="13.5">
      <c r="A54" s="103"/>
      <c r="B54" s="6"/>
      <c r="C54" s="6"/>
      <c r="D54" s="6"/>
      <c r="E54" s="6"/>
      <c r="F54" s="6"/>
      <c r="G54" s="6"/>
      <c r="H54" s="6"/>
      <c r="I54" s="6"/>
      <c r="J54" s="6"/>
      <c r="K54" s="6"/>
      <c r="L54" s="6"/>
      <c r="M54" s="6"/>
      <c r="N54" s="6"/>
      <c r="O54" s="6"/>
      <c r="P54" s="50"/>
      <c r="Q54" s="282"/>
    </row>
    <row r="55" spans="1:17" ht="14.25" thickBot="1">
      <c r="A55" s="103"/>
      <c r="B55" s="6"/>
      <c r="C55" s="6"/>
      <c r="D55" s="6"/>
      <c r="E55" s="6"/>
      <c r="F55" s="6"/>
      <c r="G55" s="6"/>
      <c r="H55" s="6"/>
      <c r="I55" s="6"/>
      <c r="J55" s="6"/>
      <c r="K55" s="6"/>
      <c r="L55" s="6"/>
      <c r="M55" s="6"/>
      <c r="N55" s="6"/>
      <c r="O55" s="49"/>
      <c r="P55" s="51"/>
      <c r="Q55" s="282"/>
    </row>
    <row r="56" spans="1:17" ht="12.75" customHeight="1">
      <c r="A56" s="1755" t="s">
        <v>196</v>
      </c>
      <c r="B56" s="1756"/>
      <c r="C56" s="1756"/>
      <c r="D56" s="1756"/>
      <c r="E56" s="1756"/>
      <c r="F56" s="1756"/>
      <c r="G56" s="1756"/>
      <c r="H56" s="1756"/>
      <c r="I56" s="1756"/>
      <c r="J56" s="1756"/>
      <c r="K56" s="1757"/>
      <c r="L56" s="1812" t="s">
        <v>1250</v>
      </c>
      <c r="M56" s="1752" t="s">
        <v>1249</v>
      </c>
      <c r="N56" s="1789" t="s">
        <v>200</v>
      </c>
      <c r="O56" s="1816" t="s">
        <v>402</v>
      </c>
      <c r="P56" s="1797" t="s">
        <v>401</v>
      </c>
      <c r="Q56" s="282"/>
    </row>
    <row r="57" spans="1:17" ht="16.5" customHeight="1" thickBot="1">
      <c r="A57" s="1758"/>
      <c r="B57" s="1759"/>
      <c r="C57" s="1759"/>
      <c r="D57" s="1759"/>
      <c r="E57" s="1759"/>
      <c r="F57" s="1759"/>
      <c r="G57" s="1759"/>
      <c r="H57" s="1759"/>
      <c r="I57" s="1759"/>
      <c r="J57" s="1759"/>
      <c r="K57" s="1760"/>
      <c r="L57" s="1813"/>
      <c r="M57" s="1753"/>
      <c r="N57" s="1790"/>
      <c r="O57" s="1817"/>
      <c r="P57" s="1798"/>
      <c r="Q57" s="1266"/>
    </row>
    <row r="58" spans="1:17" ht="16.5" customHeight="1" thickBot="1" thickTop="1">
      <c r="A58" s="1709" t="s">
        <v>396</v>
      </c>
      <c r="B58" s="1710"/>
      <c r="C58" s="1710"/>
      <c r="D58" s="1710"/>
      <c r="E58" s="1710"/>
      <c r="F58" s="1710"/>
      <c r="G58" s="1710"/>
      <c r="H58" s="1710"/>
      <c r="I58" s="1710"/>
      <c r="J58" s="1710"/>
      <c r="K58" s="1711"/>
      <c r="L58" s="323"/>
      <c r="M58" s="323"/>
      <c r="N58" s="324"/>
      <c r="O58" s="323"/>
      <c r="P58" s="325"/>
      <c r="Q58" s="1266"/>
    </row>
    <row r="59" spans="1:19" ht="23.25" customHeight="1" thickTop="1">
      <c r="A59" s="1751" t="s">
        <v>404</v>
      </c>
      <c r="B59" s="1704"/>
      <c r="C59" s="1704"/>
      <c r="D59" s="1704"/>
      <c r="E59" s="1704"/>
      <c r="F59" s="1704"/>
      <c r="G59" s="1704"/>
      <c r="H59" s="1704"/>
      <c r="I59" s="1704"/>
      <c r="J59" s="1704"/>
      <c r="K59" s="1705"/>
      <c r="L59" s="326">
        <f>L25/36</f>
        <v>0.6296296296296297</v>
      </c>
      <c r="M59" s="327">
        <f>M25/36</f>
        <v>0.6527777777777778</v>
      </c>
      <c r="N59" s="328">
        <f>N25/36</f>
        <v>0.6527777777777778</v>
      </c>
      <c r="O59" s="329">
        <f>N59-M59</f>
        <v>0</v>
      </c>
      <c r="P59" s="330" t="str">
        <f>IF(N59&gt;=M59,"OK","NOOK")</f>
        <v>OK</v>
      </c>
      <c r="Q59" s="1266"/>
      <c r="R59" s="299"/>
      <c r="S59" s="299"/>
    </row>
    <row r="60" spans="1:17" ht="24.75" customHeight="1">
      <c r="A60" s="1707" t="s">
        <v>1310</v>
      </c>
      <c r="B60" s="1708"/>
      <c r="C60" s="1708"/>
      <c r="D60" s="1708"/>
      <c r="E60" s="1708"/>
      <c r="F60" s="1708"/>
      <c r="G60" s="1708"/>
      <c r="H60" s="1708"/>
      <c r="I60" s="1708"/>
      <c r="L60" s="534">
        <f>L27/L26</f>
        <v>1233.1666666666667</v>
      </c>
      <c r="M60" s="655">
        <f>M27/M26</f>
        <v>1150</v>
      </c>
      <c r="N60" s="656">
        <f>N27/N26</f>
        <v>1150</v>
      </c>
      <c r="O60" s="534">
        <f>N60-M60</f>
        <v>0</v>
      </c>
      <c r="P60" s="330" t="str">
        <f>IF(N60&gt;=M60,"OK","NOOK")</f>
        <v>OK</v>
      </c>
      <c r="Q60" s="1266"/>
    </row>
    <row r="61" spans="1:17" ht="24.75" customHeight="1">
      <c r="A61" s="1754" t="s">
        <v>481</v>
      </c>
      <c r="B61" s="1728"/>
      <c r="C61" s="1728"/>
      <c r="D61" s="1728"/>
      <c r="E61" s="1728"/>
      <c r="F61" s="1728"/>
      <c r="G61" s="1728"/>
      <c r="H61" s="1728"/>
      <c r="I61" s="1728"/>
      <c r="J61" s="63"/>
      <c r="K61" s="63"/>
      <c r="L61" s="329">
        <f>L24/L27</f>
        <v>3.4934450601432623</v>
      </c>
      <c r="M61" s="449">
        <f>M24/M27</f>
        <v>3.739130434782609</v>
      </c>
      <c r="N61" s="448">
        <f>N24/N27</f>
        <v>3.740869565217391</v>
      </c>
      <c r="O61" s="329">
        <f>N61-M61</f>
        <v>0.0017391304347822434</v>
      </c>
      <c r="P61" s="330" t="str">
        <f>IF(N61&gt;=M61,"OK","NOOK")</f>
        <v>OK</v>
      </c>
      <c r="Q61" s="1266"/>
    </row>
    <row r="62" spans="1:17" ht="24.75" customHeight="1">
      <c r="A62" s="1707" t="s">
        <v>1290</v>
      </c>
      <c r="B62" s="1708"/>
      <c r="C62" s="1708"/>
      <c r="D62" s="1708"/>
      <c r="E62" s="1708"/>
      <c r="F62" s="1708"/>
      <c r="G62" s="1708"/>
      <c r="H62" s="1708"/>
      <c r="I62" s="1708"/>
      <c r="J62" s="1708"/>
      <c r="K62" s="1708"/>
      <c r="L62" s="331">
        <f>L28/L29</f>
        <v>0.010059880239520957</v>
      </c>
      <c r="M62" s="332">
        <f>M28/M29</f>
        <v>0.014</v>
      </c>
      <c r="N62" s="333">
        <f>N28/N29</f>
        <v>0.014427860696517412</v>
      </c>
      <c r="O62" s="331">
        <f>N62-M62</f>
        <v>0.00042786069651741185</v>
      </c>
      <c r="P62" s="330" t="str">
        <f>IF(N62&gt;=M62,"OK","NOOK")</f>
        <v>OK</v>
      </c>
      <c r="Q62" s="1266"/>
    </row>
    <row r="63" spans="1:17" ht="24.75" customHeight="1" thickBot="1">
      <c r="A63" s="1984" t="s">
        <v>102</v>
      </c>
      <c r="B63" s="1982"/>
      <c r="C63" s="1982"/>
      <c r="D63" s="1982"/>
      <c r="E63" s="1982"/>
      <c r="F63" s="1982"/>
      <c r="G63" s="1982"/>
      <c r="H63" s="1982"/>
      <c r="I63" s="1982"/>
      <c r="J63" s="1706"/>
      <c r="K63" s="1706"/>
      <c r="L63" s="404">
        <f>L29/L24</f>
        <v>0.3230424017332095</v>
      </c>
      <c r="M63" s="891">
        <f>M29/M24</f>
        <v>0.23255813953488372</v>
      </c>
      <c r="N63" s="406">
        <f>N29/N24</f>
        <v>0.23361227336122734</v>
      </c>
      <c r="O63" s="331">
        <f>N63-M63</f>
        <v>0.0010541338263436173</v>
      </c>
      <c r="P63" s="330" t="str">
        <f>IF(N63&gt;=M63,"OK","NOOK")</f>
        <v>OK</v>
      </c>
      <c r="Q63" s="282"/>
    </row>
    <row r="64" spans="1:17" ht="15" customHeight="1" thickBot="1" thickTop="1">
      <c r="A64" s="1709" t="s">
        <v>397</v>
      </c>
      <c r="B64" s="1710"/>
      <c r="C64" s="1710"/>
      <c r="D64" s="1710"/>
      <c r="E64" s="1710"/>
      <c r="F64" s="1710"/>
      <c r="G64" s="1710"/>
      <c r="H64" s="1710"/>
      <c r="I64" s="1710"/>
      <c r="J64" s="1710"/>
      <c r="K64" s="1711"/>
      <c r="L64" s="465"/>
      <c r="M64" s="466"/>
      <c r="N64" s="467"/>
      <c r="O64" s="468"/>
      <c r="P64" s="430"/>
      <c r="Q64" s="282"/>
    </row>
    <row r="65" spans="1:20" ht="24.75" customHeight="1" thickTop="1">
      <c r="A65" s="1712" t="s">
        <v>480</v>
      </c>
      <c r="B65" s="1713"/>
      <c r="C65" s="1713"/>
      <c r="D65" s="1713"/>
      <c r="E65" s="1713"/>
      <c r="F65" s="1713"/>
      <c r="G65" s="1713"/>
      <c r="H65" s="1713"/>
      <c r="I65" s="1713"/>
      <c r="J65" s="1713"/>
      <c r="K65" s="1714"/>
      <c r="L65" s="337">
        <f>L35</f>
        <v>10</v>
      </c>
      <c r="M65" s="469">
        <f>M35</f>
        <v>10</v>
      </c>
      <c r="N65" s="328">
        <f>N35</f>
        <v>10</v>
      </c>
      <c r="O65" s="329">
        <f>N65-M65</f>
        <v>0</v>
      </c>
      <c r="P65" s="330" t="str">
        <f>IF(N65&lt;=M65,"OK","NOOK")</f>
        <v>OK</v>
      </c>
      <c r="Q65" s="282"/>
      <c r="R65" s="1820"/>
      <c r="S65" s="1820"/>
      <c r="T65" s="1820"/>
    </row>
    <row r="66" spans="1:20" ht="25.5" customHeight="1" thickBot="1">
      <c r="A66" s="1761"/>
      <c r="B66" s="1730"/>
      <c r="C66" s="1730"/>
      <c r="D66" s="1730"/>
      <c r="E66" s="1730"/>
      <c r="F66" s="1730"/>
      <c r="G66" s="1730"/>
      <c r="H66" s="1730"/>
      <c r="I66" s="1730"/>
      <c r="J66" s="1730"/>
      <c r="K66" s="1762"/>
      <c r="L66" s="339"/>
      <c r="M66" s="340"/>
      <c r="N66" s="341"/>
      <c r="O66" s="342"/>
      <c r="P66" s="343"/>
      <c r="Q66" s="282"/>
      <c r="R66" s="470"/>
      <c r="S66" s="471"/>
      <c r="T66" s="472"/>
    </row>
    <row r="67" spans="1:20" ht="15" customHeight="1" thickBot="1" thickTop="1">
      <c r="A67" s="1709" t="s">
        <v>398</v>
      </c>
      <c r="B67" s="1710"/>
      <c r="C67" s="1710"/>
      <c r="D67" s="1710"/>
      <c r="E67" s="1710"/>
      <c r="F67" s="1710"/>
      <c r="G67" s="1710"/>
      <c r="H67" s="1710"/>
      <c r="I67" s="1710"/>
      <c r="J67" s="1710"/>
      <c r="K67" s="1711"/>
      <c r="L67" s="344"/>
      <c r="M67" s="345"/>
      <c r="N67" s="473"/>
      <c r="O67" s="323"/>
      <c r="P67" s="474"/>
      <c r="Q67" s="282"/>
      <c r="R67" s="470"/>
      <c r="S67" s="471"/>
      <c r="T67" s="472"/>
    </row>
    <row r="68" spans="1:20" ht="23.25" customHeight="1" thickTop="1">
      <c r="A68" s="1841" t="s">
        <v>508</v>
      </c>
      <c r="B68" s="1749"/>
      <c r="C68" s="1749"/>
      <c r="D68" s="1749"/>
      <c r="E68" s="1749"/>
      <c r="F68" s="1749"/>
      <c r="G68" s="1749"/>
      <c r="H68" s="1749"/>
      <c r="I68" s="1749"/>
      <c r="J68" s="1842"/>
      <c r="K68" s="1843"/>
      <c r="L68" s="347">
        <f>L40/L24</f>
        <v>11.383588672237698</v>
      </c>
      <c r="M68" s="475">
        <f>M40/M24</f>
        <v>11.510917360465115</v>
      </c>
      <c r="N68" s="349">
        <f>N40/N24</f>
        <v>10.987425534635051</v>
      </c>
      <c r="O68" s="347">
        <f>N68-M68</f>
        <v>-0.5234918258300638</v>
      </c>
      <c r="P68" s="350" t="str">
        <f>IF(N68&lt;=M68,"OK","NOOK")</f>
        <v>OK</v>
      </c>
      <c r="Q68" s="282"/>
      <c r="R68" s="476"/>
      <c r="S68" s="477"/>
      <c r="T68" s="478"/>
    </row>
    <row r="69" spans="1:17" ht="23.25" customHeight="1">
      <c r="A69" s="1826" t="s">
        <v>482</v>
      </c>
      <c r="B69" s="1708"/>
      <c r="C69" s="1708"/>
      <c r="D69" s="1708"/>
      <c r="E69" s="1708"/>
      <c r="F69" s="1708"/>
      <c r="G69" s="1708"/>
      <c r="H69" s="1708"/>
      <c r="I69" s="1708"/>
      <c r="J69" s="23"/>
      <c r="K69" s="104"/>
      <c r="L69" s="422">
        <f>L40/L41</f>
        <v>40.049407921600654</v>
      </c>
      <c r="M69" s="479">
        <f>M40/M41</f>
        <v>43.0408214347826</v>
      </c>
      <c r="N69" s="424">
        <f>N40/N41</f>
        <v>41.10252578260869</v>
      </c>
      <c r="O69" s="422">
        <f>N69-M69</f>
        <v>-1.9382956521739132</v>
      </c>
      <c r="P69" s="425" t="str">
        <f>IF(N69&lt;=M69,"OK","NOOK")</f>
        <v>OK</v>
      </c>
      <c r="Q69" s="282"/>
    </row>
    <row r="70" spans="1:16" ht="23.25" customHeight="1" thickBot="1">
      <c r="A70" s="1729"/>
      <c r="B70" s="1730"/>
      <c r="C70" s="1730"/>
      <c r="D70" s="1730"/>
      <c r="E70" s="1730"/>
      <c r="F70" s="1730"/>
      <c r="G70" s="1730"/>
      <c r="H70" s="1730"/>
      <c r="I70" s="1731"/>
      <c r="J70" s="1732"/>
      <c r="K70" s="1733"/>
      <c r="L70" s="480"/>
      <c r="M70" s="481"/>
      <c r="N70" s="482"/>
      <c r="O70" s="480"/>
      <c r="P70" s="483"/>
    </row>
    <row r="71" spans="1:17" ht="14.25" customHeight="1" thickBot="1" thickTop="1">
      <c r="A71" s="1709" t="s">
        <v>399</v>
      </c>
      <c r="B71" s="1710"/>
      <c r="C71" s="1710"/>
      <c r="D71" s="1710"/>
      <c r="E71" s="1710"/>
      <c r="F71" s="1710"/>
      <c r="G71" s="1710"/>
      <c r="H71" s="1710"/>
      <c r="I71" s="1710"/>
      <c r="J71" s="1710"/>
      <c r="K71" s="1710"/>
      <c r="L71" s="484"/>
      <c r="M71" s="335"/>
      <c r="N71" s="485"/>
      <c r="O71" s="486"/>
      <c r="P71" s="430"/>
      <c r="Q71" s="282"/>
    </row>
    <row r="72" spans="1:17" ht="24.75" customHeight="1" thickTop="1">
      <c r="A72" s="1748" t="s">
        <v>871</v>
      </c>
      <c r="B72" s="1749"/>
      <c r="C72" s="1749"/>
      <c r="D72" s="1749"/>
      <c r="E72" s="1749"/>
      <c r="F72" s="1749"/>
      <c r="G72" s="1749"/>
      <c r="H72" s="1749"/>
      <c r="I72" s="1749"/>
      <c r="J72" s="1749"/>
      <c r="K72" s="1750"/>
      <c r="L72" s="362">
        <f>L45</f>
        <v>0</v>
      </c>
      <c r="M72" s="363">
        <v>0</v>
      </c>
      <c r="N72" s="487">
        <f>N45</f>
        <v>0</v>
      </c>
      <c r="O72" s="431">
        <f>N72-M72</f>
        <v>0</v>
      </c>
      <c r="P72" s="425" t="str">
        <f>IF(N72&gt;=M72,"OK","NOOK")</f>
        <v>OK</v>
      </c>
      <c r="Q72" s="1285"/>
    </row>
    <row r="73" spans="1:17" ht="22.5" customHeight="1" thickBot="1">
      <c r="A73" s="1743"/>
      <c r="B73" s="1744"/>
      <c r="C73" s="1744"/>
      <c r="D73" s="1744"/>
      <c r="E73" s="1744"/>
      <c r="F73" s="1744"/>
      <c r="G73" s="1744"/>
      <c r="H73" s="1744"/>
      <c r="I73" s="1744"/>
      <c r="J73" s="1744"/>
      <c r="K73" s="1745"/>
      <c r="L73" s="365"/>
      <c r="M73" s="366"/>
      <c r="N73" s="367"/>
      <c r="O73" s="368"/>
      <c r="P73" s="369"/>
      <c r="Q73" s="282"/>
    </row>
    <row r="74" spans="1:17" ht="19.5" customHeight="1" thickBot="1">
      <c r="A74" s="1740" t="s">
        <v>429</v>
      </c>
      <c r="B74" s="1741"/>
      <c r="C74" s="1741"/>
      <c r="D74" s="1741"/>
      <c r="E74" s="1741"/>
      <c r="F74" s="1741"/>
      <c r="G74" s="1741"/>
      <c r="H74" s="1741"/>
      <c r="I74" s="1741"/>
      <c r="J74" s="1741"/>
      <c r="K74" s="1741"/>
      <c r="L74" s="1741"/>
      <c r="M74" s="1741"/>
      <c r="N74" s="1741"/>
      <c r="O74" s="1741"/>
      <c r="P74" s="1742"/>
      <c r="Q74" s="282"/>
    </row>
    <row r="75" spans="1:17" ht="36" customHeight="1">
      <c r="A75" s="1734" t="s">
        <v>435</v>
      </c>
      <c r="B75" s="1735"/>
      <c r="C75" s="1735"/>
      <c r="D75" s="1735"/>
      <c r="E75" s="1735"/>
      <c r="F75" s="1735"/>
      <c r="G75" s="1735"/>
      <c r="H75" s="1735"/>
      <c r="I75" s="1735"/>
      <c r="J75" s="1735"/>
      <c r="K75" s="1735"/>
      <c r="L75" s="1735"/>
      <c r="M75" s="1735"/>
      <c r="N75" s="1735"/>
      <c r="O75" s="1735"/>
      <c r="P75" s="1736"/>
      <c r="Q75" s="282"/>
    </row>
    <row r="76" spans="1:18" ht="82.5" customHeight="1" thickBot="1">
      <c r="A76" s="1737"/>
      <c r="B76" s="1738"/>
      <c r="C76" s="1738"/>
      <c r="D76" s="1738"/>
      <c r="E76" s="1738"/>
      <c r="F76" s="1738"/>
      <c r="G76" s="1738"/>
      <c r="H76" s="1738"/>
      <c r="I76" s="1738"/>
      <c r="J76" s="1738"/>
      <c r="K76" s="1738"/>
      <c r="L76" s="1738"/>
      <c r="M76" s="1738"/>
      <c r="N76" s="1738"/>
      <c r="O76" s="1738"/>
      <c r="P76" s="1739"/>
      <c r="Q76" s="282"/>
      <c r="R76" s="370"/>
    </row>
    <row r="77" spans="1:16" ht="21" customHeight="1" hidden="1">
      <c r="A77" s="24"/>
      <c r="B77" s="25"/>
      <c r="C77" s="25"/>
      <c r="D77" s="25"/>
      <c r="E77" s="25"/>
      <c r="F77" s="25"/>
      <c r="G77" s="25"/>
      <c r="H77" s="25"/>
      <c r="I77" s="25"/>
      <c r="J77" s="25"/>
      <c r="K77" s="25"/>
      <c r="L77" s="25"/>
      <c r="M77" s="25"/>
      <c r="N77" s="25"/>
      <c r="O77" s="25"/>
      <c r="P77" s="26"/>
    </row>
  </sheetData>
  <sheetProtection selectLockedCells="1"/>
  <mergeCells count="95">
    <mergeCell ref="R65:T65"/>
    <mergeCell ref="A31:F31"/>
    <mergeCell ref="A32:F32"/>
    <mergeCell ref="A41:F41"/>
    <mergeCell ref="J63:K63"/>
    <mergeCell ref="A60:I60"/>
    <mergeCell ref="A37:F37"/>
    <mergeCell ref="A36:F36"/>
    <mergeCell ref="A40:F40"/>
    <mergeCell ref="A42:F42"/>
    <mergeCell ref="A58:K58"/>
    <mergeCell ref="E5:J5"/>
    <mergeCell ref="E6:J6"/>
    <mergeCell ref="N56:N57"/>
    <mergeCell ref="G39:P39"/>
    <mergeCell ref="A34:F34"/>
    <mergeCell ref="A35:F35"/>
    <mergeCell ref="G34:P34"/>
    <mergeCell ref="A39:F39"/>
    <mergeCell ref="A38:F38"/>
    <mergeCell ref="A1:N1"/>
    <mergeCell ref="G23:P23"/>
    <mergeCell ref="A22:F22"/>
    <mergeCell ref="A23:F23"/>
    <mergeCell ref="A2:P2"/>
    <mergeCell ref="A8:P8"/>
    <mergeCell ref="A9:P10"/>
    <mergeCell ref="E4:J4"/>
    <mergeCell ref="A12:P16"/>
    <mergeCell ref="A11:P11"/>
    <mergeCell ref="A75:P76"/>
    <mergeCell ref="A67:K67"/>
    <mergeCell ref="A59:K59"/>
    <mergeCell ref="A74:P74"/>
    <mergeCell ref="A73:K73"/>
    <mergeCell ref="A72:K72"/>
    <mergeCell ref="A65:K65"/>
    <mergeCell ref="A71:K71"/>
    <mergeCell ref="O56:O57"/>
    <mergeCell ref="P56:P57"/>
    <mergeCell ref="N51:P51"/>
    <mergeCell ref="A51:C51"/>
    <mergeCell ref="E51:F51"/>
    <mergeCell ref="G51:K51"/>
    <mergeCell ref="M56:M57"/>
    <mergeCell ref="A48:P48"/>
    <mergeCell ref="A70:I70"/>
    <mergeCell ref="J70:K70"/>
    <mergeCell ref="A68:K68"/>
    <mergeCell ref="N52:P52"/>
    <mergeCell ref="A66:K66"/>
    <mergeCell ref="L53:M53"/>
    <mergeCell ref="A69:I69"/>
    <mergeCell ref="G49:P49"/>
    <mergeCell ref="A56:K57"/>
    <mergeCell ref="A21:P21"/>
    <mergeCell ref="A64:K64"/>
    <mergeCell ref="A63:I63"/>
    <mergeCell ref="A62:K62"/>
    <mergeCell ref="A61:I61"/>
    <mergeCell ref="L56:L57"/>
    <mergeCell ref="A47:F47"/>
    <mergeCell ref="A45:F45"/>
    <mergeCell ref="A49:F49"/>
    <mergeCell ref="L51:M51"/>
    <mergeCell ref="A46:F46"/>
    <mergeCell ref="A19:P19"/>
    <mergeCell ref="A20:P20"/>
    <mergeCell ref="A29:F29"/>
    <mergeCell ref="A30:F30"/>
    <mergeCell ref="A24:F24"/>
    <mergeCell ref="A27:F27"/>
    <mergeCell ref="A26:F26"/>
    <mergeCell ref="A28:F28"/>
    <mergeCell ref="A25:F25"/>
    <mergeCell ref="A33:F33"/>
    <mergeCell ref="G33:P33"/>
    <mergeCell ref="A43:F43"/>
    <mergeCell ref="A50:C50"/>
    <mergeCell ref="E50:F50"/>
    <mergeCell ref="G50:I50"/>
    <mergeCell ref="L50:M50"/>
    <mergeCell ref="N50:P50"/>
    <mergeCell ref="A44:F44"/>
    <mergeCell ref="G44:P44"/>
    <mergeCell ref="A17:P17"/>
    <mergeCell ref="A18:P18"/>
    <mergeCell ref="N53:P53"/>
    <mergeCell ref="A52:C52"/>
    <mergeCell ref="E52:F52"/>
    <mergeCell ref="G52:K52"/>
    <mergeCell ref="L52:M52"/>
    <mergeCell ref="A53:C53"/>
    <mergeCell ref="E53:F53"/>
    <mergeCell ref="G53:K53"/>
  </mergeCells>
  <printOptions horizontalCentered="1"/>
  <pageMargins left="0.1968503937007874" right="0" top="0.4724409448818898" bottom="0.984251968503937" header="0.5118110236220472" footer="0.5118110236220472"/>
  <pageSetup horizontalDpi="600" verticalDpi="600" orientation="landscape" paperSize="9" scale="90" r:id="rId3"/>
  <headerFooter alignWithMargins="0">
    <oddHeader>&amp;CComune di INVERUNO</oddHeader>
    <oddFooter>&amp;L&amp;8&amp;F&amp;R&amp;8&amp;P</oddFooter>
  </headerFooter>
  <rowBreaks count="1" manualBreakCount="1">
    <brk id="76" max="255" man="1"/>
  </rowBreaks>
  <legacyDrawing r:id="rId2"/>
  <oleObjects>
    <oleObject progId="Word.Document.8" shapeId="169128" r:id="rId1"/>
  </oleObjects>
</worksheet>
</file>

<file path=xl/worksheets/sheet12.xml><?xml version="1.0" encoding="utf-8"?>
<worksheet xmlns="http://schemas.openxmlformats.org/spreadsheetml/2006/main" xmlns:r="http://schemas.openxmlformats.org/officeDocument/2006/relationships">
  <dimension ref="A1:T132"/>
  <sheetViews>
    <sheetView zoomScale="85" zoomScaleNormal="85" zoomScalePageLayoutView="0" workbookViewId="0" topLeftCell="A43">
      <selection activeCell="L4" sqref="L4"/>
    </sheetView>
  </sheetViews>
  <sheetFormatPr defaultColWidth="9.140625" defaultRowHeight="12.75"/>
  <cols>
    <col min="1" max="6" width="9.140625" style="1" customWidth="1"/>
    <col min="7" max="7" width="11.7109375" style="1" bestFit="1" customWidth="1"/>
    <col min="8" max="8" width="13.00390625" style="1" customWidth="1"/>
    <col min="9" max="9" width="11.7109375" style="1" customWidth="1"/>
    <col min="10" max="10" width="0.2890625" style="1" hidden="1" customWidth="1"/>
    <col min="11" max="11" width="9.140625" style="1" hidden="1" customWidth="1"/>
    <col min="12" max="12" width="15.57421875" style="1" customWidth="1"/>
    <col min="13" max="13" width="14.00390625" style="1" customWidth="1"/>
    <col min="14" max="14" width="14.57421875" style="1" customWidth="1"/>
    <col min="15" max="15" width="11.421875" style="1" customWidth="1"/>
    <col min="16" max="16" width="11.00390625" style="1" customWidth="1"/>
    <col min="17" max="17" width="9.140625" style="1" customWidth="1"/>
    <col min="18" max="18" width="19.00390625" style="1" bestFit="1" customWidth="1"/>
    <col min="19" max="16384" width="9.140625" style="1" customWidth="1"/>
  </cols>
  <sheetData>
    <row r="1" spans="1:16" ht="21.75" customHeight="1" thickBot="1">
      <c r="A1" s="1902"/>
      <c r="B1" s="1903"/>
      <c r="C1" s="1903"/>
      <c r="D1" s="1903"/>
      <c r="E1" s="1903"/>
      <c r="F1" s="1903"/>
      <c r="G1" s="1903"/>
      <c r="H1" s="1903"/>
      <c r="I1" s="1903"/>
      <c r="J1" s="1903"/>
      <c r="K1" s="1903"/>
      <c r="L1" s="1903"/>
      <c r="M1" s="1903"/>
      <c r="N1" s="1903"/>
      <c r="O1" s="60" t="s">
        <v>419</v>
      </c>
      <c r="P1" s="61">
        <v>2015</v>
      </c>
    </row>
    <row r="2" spans="1:16" ht="24.75" customHeight="1">
      <c r="A2" s="1908" t="s">
        <v>420</v>
      </c>
      <c r="B2" s="1909"/>
      <c r="C2" s="1909"/>
      <c r="D2" s="1909"/>
      <c r="E2" s="1909"/>
      <c r="F2" s="1909"/>
      <c r="G2" s="1909"/>
      <c r="H2" s="1909"/>
      <c r="I2" s="1909"/>
      <c r="J2" s="1909"/>
      <c r="K2" s="1909"/>
      <c r="L2" s="1909"/>
      <c r="M2" s="1909"/>
      <c r="N2" s="1909"/>
      <c r="O2" s="1910"/>
      <c r="P2" s="1911"/>
    </row>
    <row r="3" spans="1:16" ht="12.75">
      <c r="A3" s="64"/>
      <c r="B3" s="65"/>
      <c r="C3" s="65"/>
      <c r="D3" s="65"/>
      <c r="E3" s="65"/>
      <c r="F3" s="65"/>
      <c r="G3" s="65"/>
      <c r="H3" s="65"/>
      <c r="I3" s="65"/>
      <c r="J3" s="65"/>
      <c r="K3" s="65"/>
      <c r="L3" s="65"/>
      <c r="M3" s="65"/>
      <c r="N3" s="65"/>
      <c r="O3" s="65"/>
      <c r="P3" s="52"/>
    </row>
    <row r="4" spans="1:16" ht="12.75">
      <c r="A4" s="64" t="s">
        <v>421</v>
      </c>
      <c r="B4" s="65"/>
      <c r="C4" s="65"/>
      <c r="D4" s="65"/>
      <c r="E4" s="1882" t="s">
        <v>648</v>
      </c>
      <c r="F4" s="1882"/>
      <c r="G4" s="1882"/>
      <c r="H4" s="1882"/>
      <c r="I4" s="1882"/>
      <c r="J4" s="1882"/>
      <c r="K4" s="65"/>
      <c r="L4" s="65" t="s">
        <v>1462</v>
      </c>
      <c r="M4" s="65"/>
      <c r="N4" s="65"/>
      <c r="O4" s="65"/>
      <c r="P4" s="53"/>
    </row>
    <row r="5" spans="1:16" ht="12.75">
      <c r="A5" s="64" t="s">
        <v>422</v>
      </c>
      <c r="B5" s="65"/>
      <c r="C5" s="65"/>
      <c r="D5" s="65"/>
      <c r="E5" s="2012"/>
      <c r="F5" s="1882"/>
      <c r="G5" s="1882"/>
      <c r="H5" s="1882"/>
      <c r="I5" s="1882"/>
      <c r="J5" s="1882"/>
      <c r="K5" s="65"/>
      <c r="L5" s="65"/>
      <c r="M5" s="65"/>
      <c r="N5" s="65"/>
      <c r="O5" s="65"/>
      <c r="P5" s="53"/>
    </row>
    <row r="6" spans="1:16" ht="12.75">
      <c r="A6" s="64" t="s">
        <v>423</v>
      </c>
      <c r="B6" s="65"/>
      <c r="C6" s="65"/>
      <c r="D6" s="65"/>
      <c r="E6" s="1882"/>
      <c r="F6" s="1882"/>
      <c r="G6" s="1882"/>
      <c r="H6" s="1882"/>
      <c r="I6" s="1882"/>
      <c r="J6" s="1882"/>
      <c r="K6" s="65"/>
      <c r="L6" s="1114"/>
      <c r="M6" s="1114"/>
      <c r="N6" s="1114"/>
      <c r="O6" s="65"/>
      <c r="P6" s="53"/>
    </row>
    <row r="7" spans="1:16" ht="13.5" thickBot="1">
      <c r="A7" s="66"/>
      <c r="B7" s="58"/>
      <c r="C7" s="58"/>
      <c r="D7" s="58"/>
      <c r="E7" s="58"/>
      <c r="F7" s="58"/>
      <c r="G7" s="58"/>
      <c r="H7" s="58"/>
      <c r="I7" s="58"/>
      <c r="J7" s="58"/>
      <c r="K7" s="58"/>
      <c r="L7" s="58"/>
      <c r="M7" s="58"/>
      <c r="N7" s="58"/>
      <c r="O7" s="58"/>
      <c r="P7" s="59"/>
    </row>
    <row r="8" spans="1:17" ht="12.75">
      <c r="A8" s="1912" t="s">
        <v>1415</v>
      </c>
      <c r="B8" s="1913"/>
      <c r="C8" s="1913"/>
      <c r="D8" s="1913"/>
      <c r="E8" s="1913"/>
      <c r="F8" s="1913"/>
      <c r="G8" s="1913"/>
      <c r="H8" s="1913"/>
      <c r="I8" s="1913"/>
      <c r="J8" s="1913"/>
      <c r="K8" s="1913"/>
      <c r="L8" s="1913"/>
      <c r="M8" s="1913"/>
      <c r="N8" s="1913"/>
      <c r="O8" s="1913"/>
      <c r="P8" s="1914"/>
      <c r="Q8" s="2"/>
    </row>
    <row r="9" spans="1:17" ht="12.75" customHeight="1">
      <c r="A9" s="1692" t="s">
        <v>1335</v>
      </c>
      <c r="B9" s="1776"/>
      <c r="C9" s="1776"/>
      <c r="D9" s="1776"/>
      <c r="E9" s="1776"/>
      <c r="F9" s="1776"/>
      <c r="G9" s="1776"/>
      <c r="H9" s="1776"/>
      <c r="I9" s="1776"/>
      <c r="J9" s="1776"/>
      <c r="K9" s="1776"/>
      <c r="L9" s="1776"/>
      <c r="M9" s="1776"/>
      <c r="N9" s="1776"/>
      <c r="O9" s="1776"/>
      <c r="P9" s="1777"/>
      <c r="Q9" s="2"/>
    </row>
    <row r="10" spans="1:17" ht="12.75">
      <c r="A10" s="1778"/>
      <c r="B10" s="1779"/>
      <c r="C10" s="1779"/>
      <c r="D10" s="1779"/>
      <c r="E10" s="1779"/>
      <c r="F10" s="1779"/>
      <c r="G10" s="1779"/>
      <c r="H10" s="1779"/>
      <c r="I10" s="1779"/>
      <c r="J10" s="1779"/>
      <c r="K10" s="1779"/>
      <c r="L10" s="1779"/>
      <c r="M10" s="1779"/>
      <c r="N10" s="1779"/>
      <c r="O10" s="1779"/>
      <c r="P10" s="1780"/>
      <c r="Q10" s="2"/>
    </row>
    <row r="11" spans="1:17" ht="12.75">
      <c r="A11" s="1883" t="s">
        <v>431</v>
      </c>
      <c r="B11" s="1884"/>
      <c r="C11" s="1884"/>
      <c r="D11" s="1884"/>
      <c r="E11" s="1884"/>
      <c r="F11" s="1884"/>
      <c r="G11" s="1884"/>
      <c r="H11" s="1884"/>
      <c r="I11" s="1884"/>
      <c r="J11" s="1884"/>
      <c r="K11" s="1884"/>
      <c r="L11" s="1884"/>
      <c r="M11" s="1884"/>
      <c r="N11" s="1884"/>
      <c r="O11" s="1884"/>
      <c r="P11" s="1885"/>
      <c r="Q11" s="7"/>
    </row>
    <row r="12" spans="1:17" ht="14.25" customHeight="1">
      <c r="A12" s="1782" t="s">
        <v>518</v>
      </c>
      <c r="B12" s="1693"/>
      <c r="C12" s="1693"/>
      <c r="D12" s="1693"/>
      <c r="E12" s="1693"/>
      <c r="F12" s="1693"/>
      <c r="G12" s="1693"/>
      <c r="H12" s="1693"/>
      <c r="I12" s="1693"/>
      <c r="J12" s="1693"/>
      <c r="K12" s="1693"/>
      <c r="L12" s="1693"/>
      <c r="M12" s="1693"/>
      <c r="N12" s="1693"/>
      <c r="O12" s="1693"/>
      <c r="P12" s="1694"/>
      <c r="Q12" s="2"/>
    </row>
    <row r="13" spans="1:17" ht="14.25" customHeight="1">
      <c r="A13" s="1783"/>
      <c r="B13" s="1784"/>
      <c r="C13" s="1784"/>
      <c r="D13" s="1784"/>
      <c r="E13" s="1784"/>
      <c r="F13" s="1784"/>
      <c r="G13" s="1784"/>
      <c r="H13" s="1784"/>
      <c r="I13" s="1784"/>
      <c r="J13" s="1784"/>
      <c r="K13" s="1784"/>
      <c r="L13" s="1784"/>
      <c r="M13" s="1784"/>
      <c r="N13" s="1784"/>
      <c r="O13" s="1784"/>
      <c r="P13" s="1785"/>
      <c r="Q13" s="2"/>
    </row>
    <row r="14" spans="1:17" ht="14.25" customHeight="1">
      <c r="A14" s="1783"/>
      <c r="B14" s="1784"/>
      <c r="C14" s="1784"/>
      <c r="D14" s="1784"/>
      <c r="E14" s="1784"/>
      <c r="F14" s="1784"/>
      <c r="G14" s="1784"/>
      <c r="H14" s="1784"/>
      <c r="I14" s="1784"/>
      <c r="J14" s="1784"/>
      <c r="K14" s="1784"/>
      <c r="L14" s="1784"/>
      <c r="M14" s="1784"/>
      <c r="N14" s="1784"/>
      <c r="O14" s="1784"/>
      <c r="P14" s="1785"/>
      <c r="Q14" s="2"/>
    </row>
    <row r="15" spans="1:17" ht="14.25" customHeight="1">
      <c r="A15" s="1783"/>
      <c r="B15" s="1784"/>
      <c r="C15" s="1784"/>
      <c r="D15" s="1784"/>
      <c r="E15" s="1784"/>
      <c r="F15" s="1784"/>
      <c r="G15" s="1784"/>
      <c r="H15" s="1784"/>
      <c r="I15" s="1784"/>
      <c r="J15" s="1784"/>
      <c r="K15" s="1784"/>
      <c r="L15" s="1784"/>
      <c r="M15" s="1784"/>
      <c r="N15" s="1784"/>
      <c r="O15" s="1784"/>
      <c r="P15" s="1785"/>
      <c r="Q15" s="2"/>
    </row>
    <row r="16" spans="1:17" ht="14.25" customHeight="1">
      <c r="A16" s="1786"/>
      <c r="B16" s="1787"/>
      <c r="C16" s="1787"/>
      <c r="D16" s="1787"/>
      <c r="E16" s="1787"/>
      <c r="F16" s="1787"/>
      <c r="G16" s="1787"/>
      <c r="H16" s="1787"/>
      <c r="I16" s="1787"/>
      <c r="J16" s="1787"/>
      <c r="K16" s="1787"/>
      <c r="L16" s="1787"/>
      <c r="M16" s="1787"/>
      <c r="N16" s="1787"/>
      <c r="O16" s="1787"/>
      <c r="P16" s="1788"/>
      <c r="Q16" s="2"/>
    </row>
    <row r="17" spans="1:17" ht="14.25" customHeight="1">
      <c r="A17" s="1883" t="s">
        <v>373</v>
      </c>
      <c r="B17" s="1884"/>
      <c r="C17" s="1884"/>
      <c r="D17" s="1884"/>
      <c r="E17" s="1884"/>
      <c r="F17" s="1884"/>
      <c r="G17" s="1884"/>
      <c r="H17" s="1884"/>
      <c r="I17" s="1884"/>
      <c r="J17" s="1884"/>
      <c r="K17" s="1884"/>
      <c r="L17" s="1884"/>
      <c r="M17" s="1884"/>
      <c r="N17" s="1884"/>
      <c r="O17" s="1884"/>
      <c r="P17" s="1885"/>
      <c r="Q17" s="2"/>
    </row>
    <row r="18" spans="1:17" ht="30.75" customHeight="1">
      <c r="A18" s="1689" t="s">
        <v>374</v>
      </c>
      <c r="B18" s="1690"/>
      <c r="C18" s="1690"/>
      <c r="D18" s="1690"/>
      <c r="E18" s="1690"/>
      <c r="F18" s="1690"/>
      <c r="G18" s="1690"/>
      <c r="H18" s="1690"/>
      <c r="I18" s="1690"/>
      <c r="J18" s="1690"/>
      <c r="K18" s="1690"/>
      <c r="L18" s="1690"/>
      <c r="M18" s="1690"/>
      <c r="N18" s="1690"/>
      <c r="O18" s="1690"/>
      <c r="P18" s="1691"/>
      <c r="Q18" s="2"/>
    </row>
    <row r="19" spans="1:17" ht="14.25" customHeight="1">
      <c r="A19" s="1883" t="s">
        <v>376</v>
      </c>
      <c r="B19" s="1884"/>
      <c r="C19" s="1884"/>
      <c r="D19" s="1884"/>
      <c r="E19" s="1884"/>
      <c r="F19" s="1884"/>
      <c r="G19" s="1884"/>
      <c r="H19" s="1884"/>
      <c r="I19" s="1884"/>
      <c r="J19" s="1884"/>
      <c r="K19" s="1884"/>
      <c r="L19" s="1884"/>
      <c r="M19" s="1884"/>
      <c r="N19" s="1884"/>
      <c r="O19" s="1884"/>
      <c r="P19" s="1885"/>
      <c r="Q19" s="2"/>
    </row>
    <row r="20" spans="1:17" ht="26.25" customHeight="1" thickBot="1">
      <c r="A20" s="1692" t="s">
        <v>650</v>
      </c>
      <c r="B20" s="1693"/>
      <c r="C20" s="1693"/>
      <c r="D20" s="1693"/>
      <c r="E20" s="1693"/>
      <c r="F20" s="1693"/>
      <c r="G20" s="1693"/>
      <c r="H20" s="1693"/>
      <c r="I20" s="1693"/>
      <c r="J20" s="1693"/>
      <c r="K20" s="1693"/>
      <c r="L20" s="1693"/>
      <c r="M20" s="1693"/>
      <c r="N20" s="1693"/>
      <c r="O20" s="1693"/>
      <c r="P20" s="1694"/>
      <c r="Q20" s="2"/>
    </row>
    <row r="21" spans="1:17" ht="13.5" customHeight="1" thickBot="1">
      <c r="A21" s="1915"/>
      <c r="B21" s="1916"/>
      <c r="C21" s="1916"/>
      <c r="D21" s="1916"/>
      <c r="E21" s="1916"/>
      <c r="F21" s="1916"/>
      <c r="G21" s="1916"/>
      <c r="H21" s="1916"/>
      <c r="I21" s="1916"/>
      <c r="J21" s="1916"/>
      <c r="K21" s="1916"/>
      <c r="L21" s="1916"/>
      <c r="M21" s="1916"/>
      <c r="N21" s="1916"/>
      <c r="O21" s="1917"/>
      <c r="P21" s="1918"/>
      <c r="Q21" s="2"/>
    </row>
    <row r="22" spans="1:18" ht="49.5" customHeight="1">
      <c r="A22" s="1906"/>
      <c r="B22" s="1907"/>
      <c r="C22" s="1907"/>
      <c r="D22" s="1907"/>
      <c r="E22" s="1907"/>
      <c r="F22" s="1907"/>
      <c r="G22" s="67">
        <f>P1-3</f>
        <v>2012</v>
      </c>
      <c r="H22" s="67">
        <f>P1-2</f>
        <v>2013</v>
      </c>
      <c r="I22" s="67">
        <f>P1-1</f>
        <v>2014</v>
      </c>
      <c r="J22" s="68" t="s">
        <v>436</v>
      </c>
      <c r="K22" s="69" t="s">
        <v>400</v>
      </c>
      <c r="L22" s="70" t="s">
        <v>436</v>
      </c>
      <c r="M22" s="71" t="s">
        <v>197</v>
      </c>
      <c r="N22" s="69" t="s">
        <v>198</v>
      </c>
      <c r="O22" s="72" t="s">
        <v>1251</v>
      </c>
      <c r="P22" s="73" t="s">
        <v>199</v>
      </c>
      <c r="Q22" s="2"/>
      <c r="R22" s="3"/>
    </row>
    <row r="23" spans="1:16" ht="12.75" customHeight="1">
      <c r="A23" s="1719" t="s">
        <v>425</v>
      </c>
      <c r="B23" s="1720"/>
      <c r="C23" s="1720"/>
      <c r="D23" s="1720"/>
      <c r="E23" s="1720"/>
      <c r="F23" s="1720"/>
      <c r="G23" s="1904"/>
      <c r="H23" s="1904"/>
      <c r="I23" s="1904"/>
      <c r="J23" s="1904"/>
      <c r="K23" s="1904"/>
      <c r="L23" s="1904"/>
      <c r="M23" s="1904"/>
      <c r="N23" s="1904"/>
      <c r="O23" s="1904"/>
      <c r="P23" s="1905"/>
    </row>
    <row r="24" spans="1:17" ht="12.75" customHeight="1">
      <c r="A24" s="1800" t="s">
        <v>395</v>
      </c>
      <c r="B24" s="1801"/>
      <c r="C24" s="1801"/>
      <c r="D24" s="1801"/>
      <c r="E24" s="1801"/>
      <c r="F24" s="1801"/>
      <c r="G24" s="205">
        <f>Caratteristiche!G5</f>
        <v>8614</v>
      </c>
      <c r="H24" s="205">
        <f>Caratteristiche!I5</f>
        <v>8643</v>
      </c>
      <c r="I24" s="205">
        <f>Caratteristiche!K5</f>
        <v>8591</v>
      </c>
      <c r="J24" s="74">
        <f>(G24+H24+I24)/3</f>
        <v>8616</v>
      </c>
      <c r="K24" s="75"/>
      <c r="L24" s="234">
        <f>(G24+H24+I24)/3</f>
        <v>8616</v>
      </c>
      <c r="M24" s="374">
        <v>8600</v>
      </c>
      <c r="N24" s="170">
        <f>Caratteristiche!M5</f>
        <v>8604</v>
      </c>
      <c r="O24" s="79"/>
      <c r="P24" s="80"/>
      <c r="Q24" s="22"/>
    </row>
    <row r="25" spans="1:17" ht="12.75" customHeight="1">
      <c r="A25" s="1959" t="s">
        <v>88</v>
      </c>
      <c r="B25" s="1893"/>
      <c r="C25" s="1893"/>
      <c r="D25" s="1893"/>
      <c r="E25" s="1893"/>
      <c r="F25" s="2015"/>
      <c r="G25" s="775">
        <v>57</v>
      </c>
      <c r="H25" s="1155">
        <v>57</v>
      </c>
      <c r="I25" s="1155">
        <v>57</v>
      </c>
      <c r="J25" s="774"/>
      <c r="K25" s="75"/>
      <c r="L25" s="235">
        <f aca="true" t="shared" si="0" ref="L25:L38">(G25+H25+I25)/3</f>
        <v>57</v>
      </c>
      <c r="M25" s="374">
        <v>57</v>
      </c>
      <c r="N25" s="1115">
        <v>57</v>
      </c>
      <c r="O25" s="216">
        <f>(N25/L25)-100%</f>
        <v>0</v>
      </c>
      <c r="P25" s="217">
        <f>(N25/M25)-100%</f>
        <v>0</v>
      </c>
      <c r="Q25" s="22"/>
    </row>
    <row r="26" spans="1:17" ht="12.75" customHeight="1">
      <c r="A26" s="2002" t="s">
        <v>318</v>
      </c>
      <c r="B26" s="2003"/>
      <c r="C26" s="2003"/>
      <c r="D26" s="2003"/>
      <c r="E26" s="2003"/>
      <c r="F26" s="2003"/>
      <c r="G26" s="939">
        <v>6</v>
      </c>
      <c r="H26" s="1156">
        <v>6</v>
      </c>
      <c r="I26" s="1156">
        <v>6</v>
      </c>
      <c r="J26" s="940"/>
      <c r="K26" s="444"/>
      <c r="L26" s="943">
        <f t="shared" si="0"/>
        <v>6</v>
      </c>
      <c r="M26" s="446">
        <v>6</v>
      </c>
      <c r="N26" s="447">
        <v>6</v>
      </c>
      <c r="O26" s="216">
        <f>(N26/L26)-100%</f>
        <v>0</v>
      </c>
      <c r="P26" s="217">
        <f>(N26/M26)-100%</f>
        <v>0</v>
      </c>
      <c r="Q26" s="22"/>
    </row>
    <row r="27" spans="1:17" ht="12.75" customHeight="1">
      <c r="A27" s="1513" t="s">
        <v>87</v>
      </c>
      <c r="B27" s="1514"/>
      <c r="C27" s="1514"/>
      <c r="D27" s="1514"/>
      <c r="E27" s="1514"/>
      <c r="F27" s="1455"/>
      <c r="G27" s="776">
        <v>4020</v>
      </c>
      <c r="H27" s="1157">
        <v>4020</v>
      </c>
      <c r="I27" s="1157">
        <v>4020</v>
      </c>
      <c r="J27" s="777"/>
      <c r="K27" s="551"/>
      <c r="L27" s="83">
        <f>(G27+H27+I27)/3</f>
        <v>4020</v>
      </c>
      <c r="M27" s="446">
        <v>4020</v>
      </c>
      <c r="N27" s="447">
        <v>4020</v>
      </c>
      <c r="O27" s="216">
        <f>(N27/L27)-100%</f>
        <v>0</v>
      </c>
      <c r="P27" s="217">
        <f>(N27/M27)-100%</f>
        <v>0</v>
      </c>
      <c r="Q27" s="22"/>
    </row>
    <row r="28" spans="1:17" ht="12.75" customHeight="1">
      <c r="A28" s="1454" t="s">
        <v>83</v>
      </c>
      <c r="B28" s="1456"/>
      <c r="C28" s="1456"/>
      <c r="D28" s="1456"/>
      <c r="E28" s="1456"/>
      <c r="F28" s="1456"/>
      <c r="G28" s="776">
        <v>72</v>
      </c>
      <c r="H28" s="1157">
        <v>72</v>
      </c>
      <c r="I28" s="1157">
        <v>72</v>
      </c>
      <c r="J28" s="777"/>
      <c r="K28" s="551"/>
      <c r="L28" s="778">
        <f t="shared" si="0"/>
        <v>72</v>
      </c>
      <c r="M28" s="446">
        <v>72</v>
      </c>
      <c r="N28" s="447">
        <v>72</v>
      </c>
      <c r="O28" s="216">
        <f aca="true" t="shared" si="1" ref="O28:O34">(N28/L28)-100%</f>
        <v>0</v>
      </c>
      <c r="P28" s="217">
        <f aca="true" t="shared" si="2" ref="P28:P34">(N28/M28)-100%</f>
        <v>0</v>
      </c>
      <c r="Q28" s="22"/>
    </row>
    <row r="29" spans="1:17" ht="12.75" customHeight="1">
      <c r="A29" s="1513" t="s">
        <v>84</v>
      </c>
      <c r="B29" s="1514"/>
      <c r="C29" s="1514"/>
      <c r="D29" s="1514"/>
      <c r="E29" s="1514"/>
      <c r="F29" s="1455"/>
      <c r="G29" s="776">
        <v>210</v>
      </c>
      <c r="H29" s="1157">
        <v>210</v>
      </c>
      <c r="I29" s="1157">
        <v>210</v>
      </c>
      <c r="J29" s="777"/>
      <c r="K29" s="551"/>
      <c r="L29" s="187">
        <f t="shared" si="0"/>
        <v>210</v>
      </c>
      <c r="M29" s="446">
        <v>210</v>
      </c>
      <c r="N29" s="447">
        <v>210</v>
      </c>
      <c r="O29" s="216">
        <f t="shared" si="1"/>
        <v>0</v>
      </c>
      <c r="P29" s="217">
        <f t="shared" si="2"/>
        <v>0</v>
      </c>
      <c r="Q29" s="22"/>
    </row>
    <row r="30" spans="1:17" ht="12.75" customHeight="1">
      <c r="A30" s="1454" t="s">
        <v>372</v>
      </c>
      <c r="B30" s="1456"/>
      <c r="C30" s="1456"/>
      <c r="D30" s="1456"/>
      <c r="E30" s="1456"/>
      <c r="F30" s="1456"/>
      <c r="G30" s="776">
        <v>30</v>
      </c>
      <c r="H30" s="1157">
        <v>20</v>
      </c>
      <c r="I30" s="1157">
        <v>15</v>
      </c>
      <c r="J30" s="777"/>
      <c r="K30" s="551"/>
      <c r="L30" s="778">
        <f t="shared" si="0"/>
        <v>21.666666666666668</v>
      </c>
      <c r="M30" s="446">
        <v>15</v>
      </c>
      <c r="N30" s="447">
        <v>15</v>
      </c>
      <c r="O30" s="216">
        <f t="shared" si="1"/>
        <v>-0.3076923076923077</v>
      </c>
      <c r="P30" s="217">
        <f t="shared" si="2"/>
        <v>0</v>
      </c>
      <c r="Q30" s="22"/>
    </row>
    <row r="31" spans="1:17" ht="12.75" customHeight="1">
      <c r="A31" s="1513" t="s">
        <v>603</v>
      </c>
      <c r="B31" s="1514"/>
      <c r="C31" s="1514"/>
      <c r="D31" s="1514"/>
      <c r="E31" s="1514"/>
      <c r="F31" s="1455"/>
      <c r="G31" s="776">
        <v>72</v>
      </c>
      <c r="H31" s="1157">
        <v>72</v>
      </c>
      <c r="I31" s="1157">
        <v>72</v>
      </c>
      <c r="J31" s="777"/>
      <c r="K31" s="551"/>
      <c r="L31" s="83">
        <f t="shared" si="0"/>
        <v>72</v>
      </c>
      <c r="M31" s="446">
        <v>72</v>
      </c>
      <c r="N31" s="447">
        <v>72</v>
      </c>
      <c r="O31" s="216">
        <f t="shared" si="1"/>
        <v>0</v>
      </c>
      <c r="P31" s="217">
        <f t="shared" si="2"/>
        <v>0</v>
      </c>
      <c r="Q31" s="22"/>
    </row>
    <row r="32" spans="1:17" ht="12.75" customHeight="1">
      <c r="A32" s="1513" t="s">
        <v>715</v>
      </c>
      <c r="B32" s="1514"/>
      <c r="C32" s="1514"/>
      <c r="D32" s="1514"/>
      <c r="E32" s="1514"/>
      <c r="F32" s="1455"/>
      <c r="G32" s="776">
        <v>4020</v>
      </c>
      <c r="H32" s="1157">
        <v>4020</v>
      </c>
      <c r="I32" s="1157">
        <v>4020</v>
      </c>
      <c r="J32" s="777"/>
      <c r="K32" s="551"/>
      <c r="L32" s="778">
        <f t="shared" si="0"/>
        <v>4020</v>
      </c>
      <c r="M32" s="446">
        <v>4020</v>
      </c>
      <c r="N32" s="447">
        <v>4020</v>
      </c>
      <c r="O32" s="216">
        <f>(N32/L32)-100%</f>
        <v>0</v>
      </c>
      <c r="P32" s="217">
        <f>(N32/M32)-100%</f>
        <v>0</v>
      </c>
      <c r="Q32" s="22"/>
    </row>
    <row r="33" spans="1:17" ht="12.75" customHeight="1">
      <c r="A33" s="1999" t="s">
        <v>89</v>
      </c>
      <c r="B33" s="2000"/>
      <c r="C33" s="2000"/>
      <c r="D33" s="2000"/>
      <c r="E33" s="2000"/>
      <c r="F33" s="2001"/>
      <c r="G33" s="939">
        <v>50</v>
      </c>
      <c r="H33" s="1156">
        <v>58</v>
      </c>
      <c r="I33" s="1156">
        <v>56</v>
      </c>
      <c r="J33" s="940"/>
      <c r="K33" s="444"/>
      <c r="L33" s="235">
        <f t="shared" si="0"/>
        <v>54.666666666666664</v>
      </c>
      <c r="M33" s="446">
        <v>50</v>
      </c>
      <c r="N33" s="447">
        <v>54</v>
      </c>
      <c r="O33" s="216">
        <f t="shared" si="1"/>
        <v>-0.012195121951219523</v>
      </c>
      <c r="P33" s="217">
        <f t="shared" si="2"/>
        <v>0.08000000000000007</v>
      </c>
      <c r="Q33" s="22"/>
    </row>
    <row r="34" spans="1:17" ht="12.75" customHeight="1">
      <c r="A34" s="1513" t="s">
        <v>86</v>
      </c>
      <c r="B34" s="1514"/>
      <c r="C34" s="1514"/>
      <c r="D34" s="1514"/>
      <c r="E34" s="1514"/>
      <c r="F34" s="1455"/>
      <c r="G34" s="939">
        <v>1513</v>
      </c>
      <c r="H34" s="1156">
        <v>1510</v>
      </c>
      <c r="I34" s="1156">
        <v>1100</v>
      </c>
      <c r="J34" s="940"/>
      <c r="K34" s="444"/>
      <c r="L34" s="931">
        <f t="shared" si="0"/>
        <v>1374.3333333333333</v>
      </c>
      <c r="M34" s="446">
        <v>800</v>
      </c>
      <c r="N34" s="447">
        <v>810</v>
      </c>
      <c r="O34" s="216">
        <f t="shared" si="1"/>
        <v>-0.4106233325248605</v>
      </c>
      <c r="P34" s="217">
        <f t="shared" si="2"/>
        <v>0.012499999999999956</v>
      </c>
      <c r="Q34" s="22"/>
    </row>
    <row r="35" spans="1:16" ht="14.25" customHeight="1">
      <c r="A35" s="1454" t="s">
        <v>90</v>
      </c>
      <c r="B35" s="1456"/>
      <c r="C35" s="1456"/>
      <c r="D35" s="1456"/>
      <c r="E35" s="1456"/>
      <c r="F35" s="1456"/>
      <c r="G35" s="941">
        <v>390</v>
      </c>
      <c r="H35" s="1146">
        <v>390</v>
      </c>
      <c r="I35" s="1146">
        <v>342</v>
      </c>
      <c r="J35" s="942">
        <f>(G35+H35+I35)/3</f>
        <v>374</v>
      </c>
      <c r="K35" s="301"/>
      <c r="L35" s="943">
        <f t="shared" si="0"/>
        <v>374</v>
      </c>
      <c r="M35" s="303">
        <v>30</v>
      </c>
      <c r="N35" s="304">
        <v>31</v>
      </c>
      <c r="O35" s="86">
        <f aca="true" t="shared" si="3" ref="O35:O54">(N35/L35)-100%</f>
        <v>-0.9171122994652406</v>
      </c>
      <c r="P35" s="87">
        <f aca="true" t="shared" si="4" ref="P35:P54">(N35/M35)-100%</f>
        <v>0.03333333333333344</v>
      </c>
    </row>
    <row r="36" spans="1:16" ht="14.25" customHeight="1">
      <c r="A36" s="1454" t="s">
        <v>46</v>
      </c>
      <c r="B36" s="1456"/>
      <c r="C36" s="1456"/>
      <c r="D36" s="1456"/>
      <c r="E36" s="1456"/>
      <c r="F36" s="1456"/>
      <c r="G36" s="941">
        <v>850</v>
      </c>
      <c r="H36" s="1146">
        <v>832</v>
      </c>
      <c r="I36" s="1146">
        <v>860</v>
      </c>
      <c r="J36" s="942">
        <f>(G36+H36+I36)/3</f>
        <v>847.3333333333334</v>
      </c>
      <c r="K36" s="301"/>
      <c r="L36" s="944">
        <f t="shared" si="0"/>
        <v>847.3333333333334</v>
      </c>
      <c r="M36" s="303">
        <v>600</v>
      </c>
      <c r="N36" s="304">
        <v>791</v>
      </c>
      <c r="O36" s="86">
        <f t="shared" si="3"/>
        <v>-0.06648308418568061</v>
      </c>
      <c r="P36" s="87">
        <f t="shared" si="4"/>
        <v>0.31833333333333336</v>
      </c>
    </row>
    <row r="37" spans="1:16" ht="14.25" customHeight="1">
      <c r="A37" s="2008" t="s">
        <v>63</v>
      </c>
      <c r="B37" s="2009"/>
      <c r="C37" s="2009"/>
      <c r="D37" s="2009"/>
      <c r="E37" s="2009"/>
      <c r="F37" s="2010"/>
      <c r="G37" s="941"/>
      <c r="H37" s="1146"/>
      <c r="I37" s="1146"/>
      <c r="J37" s="942"/>
      <c r="K37" s="301"/>
      <c r="L37" s="931">
        <f t="shared" si="0"/>
        <v>0</v>
      </c>
      <c r="M37" s="303"/>
      <c r="N37" s="304"/>
      <c r="O37" s="86" t="e">
        <f t="shared" si="3"/>
        <v>#DIV/0!</v>
      </c>
      <c r="P37" s="87" t="e">
        <f t="shared" si="4"/>
        <v>#DIV/0!</v>
      </c>
    </row>
    <row r="38" spans="1:16" ht="14.25" customHeight="1">
      <c r="A38" s="2016" t="s">
        <v>488</v>
      </c>
      <c r="B38" s="2017"/>
      <c r="C38" s="2017"/>
      <c r="D38" s="2017"/>
      <c r="E38" s="2017"/>
      <c r="F38" s="2018"/>
      <c r="G38" s="779"/>
      <c r="H38" s="1158"/>
      <c r="I38" s="1158"/>
      <c r="J38" s="780"/>
      <c r="K38" s="463"/>
      <c r="L38" s="173">
        <f t="shared" si="0"/>
        <v>0</v>
      </c>
      <c r="M38" s="303"/>
      <c r="N38" s="304"/>
      <c r="O38" s="86" t="e">
        <f t="shared" si="3"/>
        <v>#DIV/0!</v>
      </c>
      <c r="P38" s="87" t="e">
        <f t="shared" si="4"/>
        <v>#DIV/0!</v>
      </c>
    </row>
    <row r="39" spans="1:16" ht="14.25" customHeight="1">
      <c r="A39" s="1999" t="s">
        <v>408</v>
      </c>
      <c r="B39" s="2000"/>
      <c r="C39" s="2000"/>
      <c r="D39" s="2000"/>
      <c r="E39" s="2000"/>
      <c r="F39" s="2001"/>
      <c r="G39" s="779">
        <v>21</v>
      </c>
      <c r="H39" s="1158">
        <v>21</v>
      </c>
      <c r="I39" s="1158">
        <v>21</v>
      </c>
      <c r="J39" s="780"/>
      <c r="K39" s="463"/>
      <c r="L39" s="173">
        <f>(G39+H39+I39)/3</f>
        <v>21</v>
      </c>
      <c r="M39" s="303">
        <v>21</v>
      </c>
      <c r="N39" s="304">
        <v>21</v>
      </c>
      <c r="O39" s="86">
        <f>(N39/L39)-100%</f>
        <v>0</v>
      </c>
      <c r="P39" s="87">
        <f>(N39/M39)-100%</f>
        <v>0</v>
      </c>
    </row>
    <row r="40" spans="1:16" ht="12" customHeight="1">
      <c r="A40" s="1997" t="s">
        <v>725</v>
      </c>
      <c r="B40" s="1998"/>
      <c r="C40" s="1998"/>
      <c r="D40" s="1998"/>
      <c r="E40" s="1998"/>
      <c r="F40" s="1998"/>
      <c r="G40" s="779"/>
      <c r="H40" s="1157"/>
      <c r="I40" s="1157"/>
      <c r="J40" s="780">
        <f>(G40+H40+I40)/3</f>
        <v>0</v>
      </c>
      <c r="K40" s="463"/>
      <c r="L40" s="83">
        <f>(G40+H40+I40)/3</f>
        <v>0</v>
      </c>
      <c r="M40" s="446"/>
      <c r="N40" s="447"/>
      <c r="O40" s="86" t="e">
        <f t="shared" si="3"/>
        <v>#DIV/0!</v>
      </c>
      <c r="P40" s="87" t="e">
        <f t="shared" si="4"/>
        <v>#DIV/0!</v>
      </c>
    </row>
    <row r="41" spans="1:16" ht="12" customHeight="1">
      <c r="A41" s="1997" t="s">
        <v>726</v>
      </c>
      <c r="B41" s="1998"/>
      <c r="C41" s="1998"/>
      <c r="D41" s="1998"/>
      <c r="E41" s="1998"/>
      <c r="F41" s="1998"/>
      <c r="G41" s="779"/>
      <c r="H41" s="1158"/>
      <c r="I41" s="1158"/>
      <c r="J41" s="780">
        <f>(G41+H41+I41)/3</f>
        <v>0</v>
      </c>
      <c r="K41" s="463"/>
      <c r="L41" s="83">
        <f>(G41+H41+I41)/3</f>
        <v>0</v>
      </c>
      <c r="M41" s="303"/>
      <c r="N41" s="304"/>
      <c r="O41" s="86" t="e">
        <f t="shared" si="3"/>
        <v>#DIV/0!</v>
      </c>
      <c r="P41" s="87" t="e">
        <f t="shared" si="4"/>
        <v>#DIV/0!</v>
      </c>
    </row>
    <row r="42" spans="1:16" ht="12" customHeight="1">
      <c r="A42" s="2008" t="s">
        <v>716</v>
      </c>
      <c r="B42" s="2009"/>
      <c r="C42" s="2009"/>
      <c r="D42" s="2009"/>
      <c r="E42" s="2009"/>
      <c r="F42" s="2010"/>
      <c r="G42" s="779"/>
      <c r="H42" s="1158"/>
      <c r="I42" s="1158"/>
      <c r="J42" s="780"/>
      <c r="K42" s="463"/>
      <c r="L42" s="83">
        <f aca="true" t="shared" si="5" ref="L42:L48">(G42+H42+I42)/3</f>
        <v>0</v>
      </c>
      <c r="M42" s="303"/>
      <c r="N42" s="304"/>
      <c r="O42" s="86" t="e">
        <f t="shared" si="3"/>
        <v>#DIV/0!</v>
      </c>
      <c r="P42" s="87" t="e">
        <f t="shared" si="4"/>
        <v>#DIV/0!</v>
      </c>
    </row>
    <row r="43" spans="1:16" ht="12" customHeight="1">
      <c r="A43" s="1999" t="s">
        <v>717</v>
      </c>
      <c r="B43" s="2000"/>
      <c r="C43" s="2000"/>
      <c r="D43" s="2000"/>
      <c r="E43" s="2000"/>
      <c r="F43" s="2001"/>
      <c r="G43" s="779">
        <v>3</v>
      </c>
      <c r="H43" s="1158">
        <v>3</v>
      </c>
      <c r="I43" s="1158">
        <v>0</v>
      </c>
      <c r="J43" s="780"/>
      <c r="K43" s="463"/>
      <c r="L43" s="187">
        <f t="shared" si="5"/>
        <v>2</v>
      </c>
      <c r="M43" s="303">
        <v>1</v>
      </c>
      <c r="N43" s="304">
        <v>0</v>
      </c>
      <c r="O43" s="86">
        <f t="shared" si="3"/>
        <v>-1</v>
      </c>
      <c r="P43" s="87">
        <f t="shared" si="4"/>
        <v>-1</v>
      </c>
    </row>
    <row r="44" spans="1:16" ht="12" customHeight="1">
      <c r="A44" s="1513" t="s">
        <v>718</v>
      </c>
      <c r="B44" s="1514"/>
      <c r="C44" s="1514"/>
      <c r="D44" s="1514"/>
      <c r="E44" s="1514"/>
      <c r="F44" s="1455"/>
      <c r="G44" s="779">
        <v>10</v>
      </c>
      <c r="H44" s="1159">
        <v>0</v>
      </c>
      <c r="I44" s="1159">
        <v>5</v>
      </c>
      <c r="J44" s="780"/>
      <c r="K44" s="463"/>
      <c r="L44" s="778">
        <f t="shared" si="5"/>
        <v>5</v>
      </c>
      <c r="M44" s="303">
        <v>1</v>
      </c>
      <c r="N44" s="1307">
        <v>3</v>
      </c>
      <c r="O44" s="86">
        <f t="shared" si="3"/>
        <v>-0.4</v>
      </c>
      <c r="P44" s="87">
        <f t="shared" si="4"/>
        <v>2</v>
      </c>
    </row>
    <row r="45" spans="1:16" ht="12" customHeight="1">
      <c r="A45" s="1513" t="s">
        <v>719</v>
      </c>
      <c r="B45" s="1514"/>
      <c r="C45" s="1514"/>
      <c r="D45" s="1514"/>
      <c r="E45" s="1514"/>
      <c r="F45" s="1455"/>
      <c r="G45" s="779">
        <v>3</v>
      </c>
      <c r="H45" s="1158">
        <v>0</v>
      </c>
      <c r="I45" s="1158">
        <v>5</v>
      </c>
      <c r="J45" s="780"/>
      <c r="K45" s="463"/>
      <c r="L45" s="83">
        <f t="shared" si="5"/>
        <v>2.6666666666666665</v>
      </c>
      <c r="M45" s="303">
        <v>4</v>
      </c>
      <c r="N45" s="304">
        <v>5</v>
      </c>
      <c r="O45" s="86">
        <f t="shared" si="3"/>
        <v>0.875</v>
      </c>
      <c r="P45" s="87">
        <f t="shared" si="4"/>
        <v>0.25</v>
      </c>
    </row>
    <row r="46" spans="1:16" ht="12" customHeight="1">
      <c r="A46" s="1513" t="s">
        <v>720</v>
      </c>
      <c r="B46" s="1514"/>
      <c r="C46" s="1514"/>
      <c r="D46" s="1514"/>
      <c r="E46" s="1514"/>
      <c r="F46" s="1455"/>
      <c r="G46" s="779">
        <v>112</v>
      </c>
      <c r="H46" s="1158">
        <v>112</v>
      </c>
      <c r="I46" s="1158">
        <v>110</v>
      </c>
      <c r="J46" s="780"/>
      <c r="K46" s="463"/>
      <c r="L46" s="187">
        <f t="shared" si="5"/>
        <v>111.33333333333333</v>
      </c>
      <c r="M46" s="303">
        <v>425</v>
      </c>
      <c r="N46" s="304">
        <v>425</v>
      </c>
      <c r="O46" s="86">
        <f t="shared" si="3"/>
        <v>2.817365269461078</v>
      </c>
      <c r="P46" s="87">
        <f t="shared" si="4"/>
        <v>0</v>
      </c>
    </row>
    <row r="47" spans="1:16" ht="12" customHeight="1">
      <c r="A47" s="1513" t="s">
        <v>721</v>
      </c>
      <c r="B47" s="1514"/>
      <c r="C47" s="1514"/>
      <c r="D47" s="1514"/>
      <c r="E47" s="1514"/>
      <c r="F47" s="1455"/>
      <c r="G47" s="145">
        <v>10</v>
      </c>
      <c r="H47" s="1158">
        <v>15</v>
      </c>
      <c r="I47" s="1158">
        <v>5</v>
      </c>
      <c r="J47" s="145"/>
      <c r="K47" s="463"/>
      <c r="L47" s="83">
        <f t="shared" si="5"/>
        <v>10</v>
      </c>
      <c r="M47" s="303">
        <v>3</v>
      </c>
      <c r="N47" s="304">
        <v>3</v>
      </c>
      <c r="O47" s="86">
        <f aca="true" t="shared" si="6" ref="O47:O53">(N47/L47)-100%</f>
        <v>-0.7</v>
      </c>
      <c r="P47" s="87">
        <f aca="true" t="shared" si="7" ref="P47:P53">(N47/M47)-100%</f>
        <v>0</v>
      </c>
    </row>
    <row r="48" spans="1:16" ht="12" customHeight="1">
      <c r="A48" s="1513" t="s">
        <v>722</v>
      </c>
      <c r="B48" s="1514"/>
      <c r="C48" s="1514"/>
      <c r="D48" s="1514"/>
      <c r="E48" s="1514"/>
      <c r="F48" s="1455"/>
      <c r="G48" s="145">
        <v>81</v>
      </c>
      <c r="H48" s="1158">
        <v>18</v>
      </c>
      <c r="I48" s="1158">
        <v>40</v>
      </c>
      <c r="J48" s="145"/>
      <c r="K48" s="463"/>
      <c r="L48" s="173">
        <f t="shared" si="5"/>
        <v>46.333333333333336</v>
      </c>
      <c r="M48" s="303">
        <v>150</v>
      </c>
      <c r="N48" s="304">
        <v>350</v>
      </c>
      <c r="O48" s="86">
        <f t="shared" si="6"/>
        <v>6.553956834532373</v>
      </c>
      <c r="P48" s="87">
        <f t="shared" si="7"/>
        <v>1.3333333333333335</v>
      </c>
    </row>
    <row r="49" spans="1:16" ht="12" customHeight="1">
      <c r="A49" s="1513" t="s">
        <v>723</v>
      </c>
      <c r="B49" s="1514"/>
      <c r="C49" s="1514"/>
      <c r="D49" s="1514"/>
      <c r="E49" s="1514"/>
      <c r="F49" s="1455"/>
      <c r="G49" s="145">
        <v>90</v>
      </c>
      <c r="H49" s="1158">
        <v>15</v>
      </c>
      <c r="I49" s="1158">
        <v>5</v>
      </c>
      <c r="J49" s="145"/>
      <c r="K49" s="463"/>
      <c r="L49" s="83">
        <f aca="true" t="shared" si="8" ref="L49:L54">(G49+H49+I49)/3</f>
        <v>36.666666666666664</v>
      </c>
      <c r="M49" s="303">
        <v>7</v>
      </c>
      <c r="N49" s="304">
        <v>8</v>
      </c>
      <c r="O49" s="86">
        <f t="shared" si="6"/>
        <v>-0.7818181818181817</v>
      </c>
      <c r="P49" s="87">
        <f t="shared" si="7"/>
        <v>0.1428571428571428</v>
      </c>
    </row>
    <row r="50" spans="1:16" ht="12" customHeight="1">
      <c r="A50" s="1999" t="s">
        <v>724</v>
      </c>
      <c r="B50" s="2000"/>
      <c r="C50" s="2000"/>
      <c r="D50" s="2000"/>
      <c r="E50" s="2000"/>
      <c r="F50" s="2001"/>
      <c r="G50" s="145">
        <v>168</v>
      </c>
      <c r="H50" s="1158">
        <v>363</v>
      </c>
      <c r="I50" s="1158">
        <v>405</v>
      </c>
      <c r="J50" s="145"/>
      <c r="K50" s="463"/>
      <c r="L50" s="83">
        <f t="shared" si="8"/>
        <v>312</v>
      </c>
      <c r="M50" s="303">
        <v>150</v>
      </c>
      <c r="N50" s="304">
        <v>350</v>
      </c>
      <c r="O50" s="86">
        <f t="shared" si="6"/>
        <v>0.1217948717948718</v>
      </c>
      <c r="P50" s="87">
        <f t="shared" si="7"/>
        <v>1.3333333333333335</v>
      </c>
    </row>
    <row r="51" spans="1:16" ht="12" customHeight="1">
      <c r="A51" s="1513" t="s">
        <v>52</v>
      </c>
      <c r="B51" s="1514"/>
      <c r="C51" s="1514"/>
      <c r="D51" s="1514"/>
      <c r="E51" s="1514"/>
      <c r="F51" s="1455"/>
      <c r="G51" s="145">
        <v>800</v>
      </c>
      <c r="H51" s="1158">
        <v>430</v>
      </c>
      <c r="I51" s="1158">
        <v>860</v>
      </c>
      <c r="J51" s="145"/>
      <c r="K51" s="463"/>
      <c r="L51" s="83">
        <f t="shared" si="8"/>
        <v>696.6666666666666</v>
      </c>
      <c r="M51" s="303">
        <v>600</v>
      </c>
      <c r="N51" s="304">
        <v>791</v>
      </c>
      <c r="O51" s="86">
        <f t="shared" si="6"/>
        <v>0.13540669856459342</v>
      </c>
      <c r="P51" s="87">
        <f t="shared" si="7"/>
        <v>0.31833333333333336</v>
      </c>
    </row>
    <row r="52" spans="1:16" ht="12" customHeight="1">
      <c r="A52" s="1999" t="s">
        <v>64</v>
      </c>
      <c r="B52" s="2000"/>
      <c r="C52" s="2000"/>
      <c r="D52" s="2000"/>
      <c r="E52" s="2000"/>
      <c r="F52" s="2001"/>
      <c r="G52" s="145">
        <v>800</v>
      </c>
      <c r="H52" s="1158">
        <v>430</v>
      </c>
      <c r="I52" s="1158">
        <v>860</v>
      </c>
      <c r="J52" s="145"/>
      <c r="K52" s="463"/>
      <c r="L52" s="187">
        <f t="shared" si="8"/>
        <v>696.6666666666666</v>
      </c>
      <c r="M52" s="303">
        <v>600</v>
      </c>
      <c r="N52" s="304">
        <v>791</v>
      </c>
      <c r="O52" s="86">
        <f t="shared" si="6"/>
        <v>0.13540669856459342</v>
      </c>
      <c r="P52" s="87">
        <f t="shared" si="7"/>
        <v>0.31833333333333336</v>
      </c>
    </row>
    <row r="53" spans="1:16" ht="12" customHeight="1">
      <c r="A53" s="1999" t="s">
        <v>65</v>
      </c>
      <c r="B53" s="2000"/>
      <c r="C53" s="2000"/>
      <c r="D53" s="2000"/>
      <c r="E53" s="2000"/>
      <c r="F53" s="2001"/>
      <c r="G53" s="145">
        <v>2</v>
      </c>
      <c r="H53" s="1158">
        <v>0</v>
      </c>
      <c r="I53" s="1158">
        <v>10</v>
      </c>
      <c r="J53" s="145"/>
      <c r="K53" s="463"/>
      <c r="L53" s="83">
        <f t="shared" si="8"/>
        <v>4</v>
      </c>
      <c r="M53" s="303">
        <v>0</v>
      </c>
      <c r="N53" s="304">
        <v>12</v>
      </c>
      <c r="O53" s="86">
        <f t="shared" si="6"/>
        <v>2</v>
      </c>
      <c r="P53" s="87" t="e">
        <f t="shared" si="7"/>
        <v>#DIV/0!</v>
      </c>
    </row>
    <row r="54" spans="1:16" ht="12" customHeight="1">
      <c r="A54" s="2002" t="s">
        <v>54</v>
      </c>
      <c r="B54" s="2003"/>
      <c r="C54" s="2003"/>
      <c r="D54" s="2003"/>
      <c r="E54" s="2003"/>
      <c r="F54" s="2003"/>
      <c r="G54" s="145">
        <v>800</v>
      </c>
      <c r="H54" s="1158">
        <v>430</v>
      </c>
      <c r="I54" s="1158">
        <v>860</v>
      </c>
      <c r="J54" s="145">
        <f>(G54+H54+I54)/3</f>
        <v>696.6666666666666</v>
      </c>
      <c r="K54" s="463"/>
      <c r="L54" s="92">
        <f t="shared" si="8"/>
        <v>696.6666666666666</v>
      </c>
      <c r="M54" s="303">
        <v>600</v>
      </c>
      <c r="N54" s="304">
        <v>791</v>
      </c>
      <c r="O54" s="88">
        <f t="shared" si="3"/>
        <v>0.13540669856459342</v>
      </c>
      <c r="P54" s="89">
        <f t="shared" si="4"/>
        <v>0.31833333333333336</v>
      </c>
    </row>
    <row r="55" spans="1:18" ht="12.75" customHeight="1">
      <c r="A55" s="1719" t="s">
        <v>426</v>
      </c>
      <c r="B55" s="1720"/>
      <c r="C55" s="1720"/>
      <c r="D55" s="1720"/>
      <c r="E55" s="1720"/>
      <c r="F55" s="1720"/>
      <c r="G55" s="1793"/>
      <c r="H55" s="1793"/>
      <c r="I55" s="1793"/>
      <c r="J55" s="1793"/>
      <c r="K55" s="1793"/>
      <c r="L55" s="1793"/>
      <c r="M55" s="1793"/>
      <c r="N55" s="1793"/>
      <c r="O55" s="1793"/>
      <c r="P55" s="1794"/>
      <c r="R55" s="5"/>
    </row>
    <row r="56" spans="1:18" ht="23.25" customHeight="1">
      <c r="A56" s="2004" t="s">
        <v>1091</v>
      </c>
      <c r="B56" s="2005"/>
      <c r="C56" s="2005"/>
      <c r="D56" s="2005"/>
      <c r="E56" s="2005"/>
      <c r="F56" s="2005"/>
      <c r="G56" s="550">
        <v>10</v>
      </c>
      <c r="H56" s="550">
        <v>10</v>
      </c>
      <c r="I56" s="550">
        <v>10</v>
      </c>
      <c r="J56" s="550">
        <f>(G56+H56+I56)/3</f>
        <v>10</v>
      </c>
      <c r="K56" s="551"/>
      <c r="L56" s="76">
        <f>(G56+H56+I56)/3</f>
        <v>10</v>
      </c>
      <c r="M56" s="552">
        <v>10</v>
      </c>
      <c r="N56" s="553">
        <v>10</v>
      </c>
      <c r="O56" s="79">
        <f>(N56/L56)-100%</f>
        <v>0</v>
      </c>
      <c r="P56" s="80">
        <f>(N56/M56)-100%</f>
        <v>0</v>
      </c>
      <c r="R56" s="5"/>
    </row>
    <row r="57" spans="1:18" ht="38.25" customHeight="1">
      <c r="A57" s="2004" t="s">
        <v>1092</v>
      </c>
      <c r="B57" s="2005"/>
      <c r="C57" s="2005"/>
      <c r="D57" s="2005"/>
      <c r="E57" s="2005"/>
      <c r="F57" s="2005"/>
      <c r="G57" s="145">
        <v>3</v>
      </c>
      <c r="H57" s="145">
        <v>3</v>
      </c>
      <c r="I57" s="145">
        <v>3</v>
      </c>
      <c r="J57" s="145">
        <f>(G57+H57+I57)/3</f>
        <v>3</v>
      </c>
      <c r="K57" s="463"/>
      <c r="L57" s="83">
        <f>(G57+H57+I57)/3</f>
        <v>3</v>
      </c>
      <c r="M57" s="146">
        <v>3</v>
      </c>
      <c r="N57" s="147">
        <v>3</v>
      </c>
      <c r="O57" s="86">
        <f>(N57/L57)-100%</f>
        <v>0</v>
      </c>
      <c r="P57" s="87">
        <f>(N57/M57)-100%</f>
        <v>0</v>
      </c>
      <c r="R57" s="5"/>
    </row>
    <row r="58" spans="1:18" ht="38.25" customHeight="1">
      <c r="A58" s="1999" t="s">
        <v>1093</v>
      </c>
      <c r="B58" s="2000"/>
      <c r="C58" s="2000"/>
      <c r="D58" s="2000"/>
      <c r="E58" s="2000"/>
      <c r="F58" s="2001"/>
      <c r="G58" s="145">
        <v>30</v>
      </c>
      <c r="H58" s="145">
        <v>30</v>
      </c>
      <c r="I58" s="145">
        <v>30</v>
      </c>
      <c r="J58" s="145"/>
      <c r="K58" s="463"/>
      <c r="L58" s="173">
        <f>(G58+H58+I58)/3</f>
        <v>30</v>
      </c>
      <c r="M58" s="146">
        <v>30</v>
      </c>
      <c r="N58" s="147">
        <v>30</v>
      </c>
      <c r="O58" s="215">
        <f>(N58/L58)-100%</f>
        <v>0</v>
      </c>
      <c r="P58" s="174">
        <f>(N58/M58)-100%</f>
        <v>0</v>
      </c>
      <c r="R58" s="5"/>
    </row>
    <row r="59" spans="1:18" ht="12.75" customHeight="1">
      <c r="A59" s="1997" t="s">
        <v>728</v>
      </c>
      <c r="B59" s="1998"/>
      <c r="C59" s="1998"/>
      <c r="D59" s="1998"/>
      <c r="E59" s="1998"/>
      <c r="F59" s="1998"/>
      <c r="G59" s="145"/>
      <c r="H59" s="145"/>
      <c r="I59" s="145"/>
      <c r="J59" s="145">
        <f>(G59+H59+I59)/3</f>
        <v>0</v>
      </c>
      <c r="K59" s="463"/>
      <c r="L59" s="83">
        <f>(G59+H59+I59)/3</f>
        <v>0</v>
      </c>
      <c r="M59" s="146"/>
      <c r="N59" s="147"/>
      <c r="O59" s="86" t="e">
        <f>(N59/L59)-100%</f>
        <v>#DIV/0!</v>
      </c>
      <c r="P59" s="87" t="e">
        <f>(N59/M59)-100%</f>
        <v>#DIV/0!</v>
      </c>
      <c r="R59" s="5"/>
    </row>
    <row r="60" spans="1:18" ht="22.5" customHeight="1">
      <c r="A60" s="2006" t="s">
        <v>729</v>
      </c>
      <c r="B60" s="2007"/>
      <c r="C60" s="2007"/>
      <c r="D60" s="2007"/>
      <c r="E60" s="2007"/>
      <c r="F60" s="2007"/>
      <c r="G60" s="748"/>
      <c r="H60" s="748"/>
      <c r="I60" s="748"/>
      <c r="J60" s="748">
        <f>(G60+H60+I60)/3</f>
        <v>0</v>
      </c>
      <c r="K60" s="749"/>
      <c r="L60" s="92">
        <f>(G60+H60+I60)/3</f>
        <v>0</v>
      </c>
      <c r="M60" s="750"/>
      <c r="N60" s="751"/>
      <c r="O60" s="88" t="e">
        <f>(N60/L60)-100%</f>
        <v>#DIV/0!</v>
      </c>
      <c r="P60" s="89" t="e">
        <f>(N60/M60)-100%</f>
        <v>#DIV/0!</v>
      </c>
      <c r="R60" s="5"/>
    </row>
    <row r="61" spans="1:16" ht="14.25" customHeight="1">
      <c r="A61" s="1719" t="s">
        <v>427</v>
      </c>
      <c r="B61" s="1720"/>
      <c r="C61" s="1720"/>
      <c r="D61" s="1720"/>
      <c r="E61" s="1720"/>
      <c r="F61" s="1720"/>
      <c r="G61" s="1720"/>
      <c r="H61" s="1720"/>
      <c r="I61" s="1720"/>
      <c r="J61" s="1720"/>
      <c r="K61" s="1720"/>
      <c r="L61" s="1720"/>
      <c r="M61" s="1720"/>
      <c r="N61" s="1720"/>
      <c r="O61" s="1720"/>
      <c r="P61" s="1721"/>
    </row>
    <row r="62" spans="1:17" ht="12.75" customHeight="1">
      <c r="A62" s="2002" t="s">
        <v>51</v>
      </c>
      <c r="B62" s="2003"/>
      <c r="C62" s="2003"/>
      <c r="D62" s="2003"/>
      <c r="E62" s="2003"/>
      <c r="F62" s="2003"/>
      <c r="G62" s="95">
        <v>60000</v>
      </c>
      <c r="H62" s="95">
        <v>32500</v>
      </c>
      <c r="I62" s="95">
        <v>40000</v>
      </c>
      <c r="J62" s="95"/>
      <c r="K62" s="763"/>
      <c r="L62" s="764">
        <f aca="true" t="shared" si="9" ref="L62:L67">(G62+H62+I62)/3</f>
        <v>44166.666666666664</v>
      </c>
      <c r="M62" s="765">
        <v>130000</v>
      </c>
      <c r="N62" s="766">
        <v>130000</v>
      </c>
      <c r="O62" s="772">
        <f aca="true" t="shared" si="10" ref="O62:O67">(N62/L62)-100%</f>
        <v>1.9433962264150946</v>
      </c>
      <c r="P62" s="773">
        <f aca="true" t="shared" si="11" ref="P62:P67">(N62/M62)-100%</f>
        <v>0</v>
      </c>
      <c r="Q62" s="64"/>
    </row>
    <row r="63" spans="1:16" ht="12.75" customHeight="1">
      <c r="A63" s="2002" t="s">
        <v>53</v>
      </c>
      <c r="B63" s="2003"/>
      <c r="C63" s="2003"/>
      <c r="D63" s="2003"/>
      <c r="E63" s="2003"/>
      <c r="F63" s="2003"/>
      <c r="G63" s="109"/>
      <c r="H63" s="109"/>
      <c r="I63" s="109"/>
      <c r="J63" s="109">
        <f>(G63+H63+I63)/3</f>
        <v>0</v>
      </c>
      <c r="K63" s="199"/>
      <c r="L63" s="181">
        <f t="shared" si="9"/>
        <v>0</v>
      </c>
      <c r="M63" s="110"/>
      <c r="N63" s="111"/>
      <c r="O63" s="86" t="e">
        <f t="shared" si="10"/>
        <v>#DIV/0!</v>
      </c>
      <c r="P63" s="87" t="e">
        <f t="shared" si="11"/>
        <v>#DIV/0!</v>
      </c>
    </row>
    <row r="64" spans="1:16" ht="12.75" customHeight="1">
      <c r="A64" s="2002" t="s">
        <v>56</v>
      </c>
      <c r="B64" s="2003"/>
      <c r="C64" s="2003"/>
      <c r="D64" s="2003"/>
      <c r="E64" s="2003"/>
      <c r="F64" s="2003"/>
      <c r="G64" s="95"/>
      <c r="H64" s="95"/>
      <c r="I64" s="95"/>
      <c r="J64" s="109">
        <f>(G64+H64+I64)/3</f>
        <v>0</v>
      </c>
      <c r="K64" s="199"/>
      <c r="L64" s="181">
        <f t="shared" si="9"/>
        <v>0</v>
      </c>
      <c r="M64" s="106"/>
      <c r="N64" s="142"/>
      <c r="O64" s="86" t="e">
        <f t="shared" si="10"/>
        <v>#DIV/0!</v>
      </c>
      <c r="P64" s="87" t="e">
        <f t="shared" si="11"/>
        <v>#DIV/0!</v>
      </c>
    </row>
    <row r="65" spans="1:16" ht="12.75" customHeight="1">
      <c r="A65" s="1997" t="s">
        <v>58</v>
      </c>
      <c r="B65" s="1998"/>
      <c r="C65" s="1998"/>
      <c r="D65" s="1998"/>
      <c r="E65" s="1998"/>
      <c r="F65" s="1998"/>
      <c r="G65" s="95"/>
      <c r="H65" s="95"/>
      <c r="I65" s="95"/>
      <c r="J65" s="109"/>
      <c r="K65" s="199"/>
      <c r="L65" s="181">
        <f t="shared" si="9"/>
        <v>0</v>
      </c>
      <c r="M65" s="218"/>
      <c r="N65" s="219"/>
      <c r="O65" s="86" t="e">
        <f t="shared" si="10"/>
        <v>#DIV/0!</v>
      </c>
      <c r="P65" s="87" t="e">
        <f t="shared" si="11"/>
        <v>#DIV/0!</v>
      </c>
    </row>
    <row r="66" spans="1:16" ht="12.75" customHeight="1">
      <c r="A66" s="1997" t="s">
        <v>59</v>
      </c>
      <c r="B66" s="1998"/>
      <c r="C66" s="1998"/>
      <c r="D66" s="1998"/>
      <c r="E66" s="1998"/>
      <c r="F66" s="1998"/>
      <c r="G66" s="95"/>
      <c r="H66" s="95"/>
      <c r="I66" s="95"/>
      <c r="J66" s="109"/>
      <c r="K66" s="199"/>
      <c r="L66" s="181">
        <f t="shared" si="9"/>
        <v>0</v>
      </c>
      <c r="M66" s="218"/>
      <c r="N66" s="219"/>
      <c r="O66" s="86" t="e">
        <f t="shared" si="10"/>
        <v>#DIV/0!</v>
      </c>
      <c r="P66" s="87" t="e">
        <f t="shared" si="11"/>
        <v>#DIV/0!</v>
      </c>
    </row>
    <row r="67" spans="1:17" ht="12.75" customHeight="1">
      <c r="A67" s="2002" t="s">
        <v>268</v>
      </c>
      <c r="B67" s="2003"/>
      <c r="C67" s="2003"/>
      <c r="D67" s="2003"/>
      <c r="E67" s="2003"/>
      <c r="F67" s="2003"/>
      <c r="G67" s="109">
        <v>133655.37</v>
      </c>
      <c r="H67" s="109">
        <v>137751.08</v>
      </c>
      <c r="I67" s="109">
        <v>108687.67</v>
      </c>
      <c r="J67" s="109">
        <f>(G67+H67+I67)/3</f>
        <v>126698.03999999998</v>
      </c>
      <c r="K67" s="199"/>
      <c r="L67" s="181">
        <f t="shared" si="9"/>
        <v>126698.03999999998</v>
      </c>
      <c r="M67" s="110">
        <f>'[1]COSTO PROCESSO'!$K$282</f>
        <v>122715.1585</v>
      </c>
      <c r="N67" s="111">
        <f>'[1]COSTO PROCESSO'!$L$282</f>
        <v>113190.4485</v>
      </c>
      <c r="O67" s="86">
        <f t="shared" si="10"/>
        <v>-0.10661247403669372</v>
      </c>
      <c r="P67" s="87">
        <f t="shared" si="11"/>
        <v>-0.07761640954894755</v>
      </c>
      <c r="Q67" s="1264"/>
    </row>
    <row r="68" spans="1:19" ht="12" customHeight="1">
      <c r="A68" s="2021" t="s">
        <v>428</v>
      </c>
      <c r="B68" s="2022"/>
      <c r="C68" s="2022"/>
      <c r="D68" s="2022"/>
      <c r="E68" s="2022"/>
      <c r="F68" s="2023"/>
      <c r="G68" s="1720"/>
      <c r="H68" s="1720"/>
      <c r="I68" s="1720"/>
      <c r="J68" s="1720"/>
      <c r="K68" s="1720"/>
      <c r="L68" s="1720"/>
      <c r="M68" s="1720"/>
      <c r="N68" s="1720"/>
      <c r="O68" s="1720"/>
      <c r="P68" s="1721"/>
      <c r="S68" s="8"/>
    </row>
    <row r="69" spans="1:16" ht="15" customHeight="1">
      <c r="A69" s="2004" t="s">
        <v>61</v>
      </c>
      <c r="B69" s="2005"/>
      <c r="C69" s="2005"/>
      <c r="D69" s="2005"/>
      <c r="E69" s="2005"/>
      <c r="F69" s="2005"/>
      <c r="G69" s="550">
        <v>5</v>
      </c>
      <c r="H69" s="550">
        <v>1</v>
      </c>
      <c r="I69" s="550">
        <v>2</v>
      </c>
      <c r="J69" s="550">
        <f>(G69+H69+I69)/3</f>
        <v>2.6666666666666665</v>
      </c>
      <c r="K69" s="551"/>
      <c r="L69" s="770">
        <f aca="true" t="shared" si="12" ref="L69:L75">(G69+H69+I69)/3</f>
        <v>2.6666666666666665</v>
      </c>
      <c r="M69" s="771">
        <v>2</v>
      </c>
      <c r="N69" s="771">
        <v>2</v>
      </c>
      <c r="O69" s="79">
        <f aca="true" t="shared" si="13" ref="O69:O75">(N69/L69)-100%</f>
        <v>-0.25</v>
      </c>
      <c r="P69" s="80">
        <f aca="true" t="shared" si="14" ref="P69:P75">(N69/M69)-100%</f>
        <v>0</v>
      </c>
    </row>
    <row r="70" spans="1:16" ht="13.5" customHeight="1">
      <c r="A70" s="2004" t="s">
        <v>62</v>
      </c>
      <c r="B70" s="2005"/>
      <c r="C70" s="2005"/>
      <c r="D70" s="2005"/>
      <c r="E70" s="2005"/>
      <c r="F70" s="2005"/>
      <c r="G70" s="550"/>
      <c r="H70" s="550"/>
      <c r="I70" s="550"/>
      <c r="J70" s="550"/>
      <c r="K70" s="551"/>
      <c r="L70" s="83">
        <f t="shared" si="12"/>
        <v>0</v>
      </c>
      <c r="M70" s="771"/>
      <c r="N70" s="771"/>
      <c r="O70" s="215" t="e">
        <f>(N70/L70)-100%</f>
        <v>#DIV/0!</v>
      </c>
      <c r="P70" s="174" t="e">
        <f>(N70/M70)-100%</f>
        <v>#DIV/0!</v>
      </c>
    </row>
    <row r="71" spans="1:16" ht="15" customHeight="1">
      <c r="A71" s="1995" t="s">
        <v>60</v>
      </c>
      <c r="B71" s="1996"/>
      <c r="C71" s="1996"/>
      <c r="D71" s="1996"/>
      <c r="E71" s="1996"/>
      <c r="F71" s="1996"/>
      <c r="G71" s="195"/>
      <c r="H71" s="195"/>
      <c r="I71" s="195"/>
      <c r="J71" s="195"/>
      <c r="K71" s="317"/>
      <c r="L71" s="769">
        <f t="shared" si="12"/>
        <v>0</v>
      </c>
      <c r="M71" s="603"/>
      <c r="N71" s="603"/>
      <c r="O71" s="215" t="e">
        <f t="shared" si="13"/>
        <v>#DIV/0!</v>
      </c>
      <c r="P71" s="174" t="e">
        <f t="shared" si="14"/>
        <v>#DIV/0!</v>
      </c>
    </row>
    <row r="72" spans="1:16" ht="13.5" customHeight="1">
      <c r="A72" s="2024" t="s">
        <v>393</v>
      </c>
      <c r="B72" s="2025"/>
      <c r="C72" s="2025"/>
      <c r="D72" s="2025"/>
      <c r="E72" s="2025"/>
      <c r="F72" s="2025"/>
      <c r="G72" s="177"/>
      <c r="H72" s="177"/>
      <c r="I72" s="177"/>
      <c r="J72" s="392"/>
      <c r="K72" s="393"/>
      <c r="L72" s="202">
        <f t="shared" si="12"/>
        <v>0</v>
      </c>
      <c r="M72" s="767"/>
      <c r="N72" s="768"/>
      <c r="O72" s="86" t="e">
        <f t="shared" si="13"/>
        <v>#DIV/0!</v>
      </c>
      <c r="P72" s="87" t="e">
        <f t="shared" si="14"/>
        <v>#DIV/0!</v>
      </c>
    </row>
    <row r="73" spans="1:16" ht="13.5" customHeight="1">
      <c r="A73" s="1795"/>
      <c r="B73" s="1796"/>
      <c r="C73" s="1796"/>
      <c r="D73" s="1796"/>
      <c r="E73" s="1796"/>
      <c r="F73" s="1796"/>
      <c r="G73" s="116"/>
      <c r="H73" s="116"/>
      <c r="I73" s="116"/>
      <c r="J73" s="90"/>
      <c r="K73" s="91"/>
      <c r="L73" s="83">
        <f>(G73+H73+I73)/3</f>
        <v>0</v>
      </c>
      <c r="M73" s="243"/>
      <c r="N73" s="244"/>
      <c r="O73" s="86" t="e">
        <f>(N73/L73)-100%</f>
        <v>#DIV/0!</v>
      </c>
      <c r="P73" s="87" t="e">
        <f>(N73/M73)-100%</f>
        <v>#DIV/0!</v>
      </c>
    </row>
    <row r="74" spans="1:16" ht="13.5" customHeight="1">
      <c r="A74" s="1795"/>
      <c r="B74" s="1796"/>
      <c r="C74" s="1796"/>
      <c r="D74" s="1796"/>
      <c r="E74" s="1796"/>
      <c r="F74" s="1796"/>
      <c r="G74" s="208"/>
      <c r="H74" s="208"/>
      <c r="I74" s="208"/>
      <c r="J74" s="90"/>
      <c r="K74" s="91"/>
      <c r="L74" s="83">
        <f>(G74+H74+I74)/3</f>
        <v>0</v>
      </c>
      <c r="M74" s="236"/>
      <c r="N74" s="237"/>
      <c r="O74" s="86" t="e">
        <f>(N74/L74)-100%</f>
        <v>#DIV/0!</v>
      </c>
      <c r="P74" s="87" t="e">
        <f>(N74/M74)-100%</f>
        <v>#DIV/0!</v>
      </c>
    </row>
    <row r="75" spans="1:16" ht="13.5" thickBot="1">
      <c r="A75" s="1723"/>
      <c r="B75" s="1723"/>
      <c r="C75" s="1723"/>
      <c r="D75" s="1723"/>
      <c r="E75" s="1723"/>
      <c r="F75" s="1723"/>
      <c r="G75" s="96"/>
      <c r="H75" s="96"/>
      <c r="I75" s="96"/>
      <c r="J75" s="96">
        <f>(G75+H75+I75)/3</f>
        <v>0</v>
      </c>
      <c r="K75" s="97"/>
      <c r="L75" s="98">
        <f t="shared" si="12"/>
        <v>0</v>
      </c>
      <c r="M75" s="99"/>
      <c r="N75" s="100"/>
      <c r="O75" s="101" t="e">
        <f t="shared" si="13"/>
        <v>#DIV/0!</v>
      </c>
      <c r="P75" s="102" t="e">
        <f t="shared" si="14"/>
        <v>#DIV/0!</v>
      </c>
    </row>
    <row r="76" spans="1:16" ht="18.75" customHeight="1" thickBot="1">
      <c r="A76" s="1811"/>
      <c r="B76" s="1802"/>
      <c r="C76" s="1802"/>
      <c r="D76" s="1802"/>
      <c r="E76" s="1802"/>
      <c r="F76" s="1802"/>
      <c r="G76" s="1802"/>
      <c r="H76" s="1802"/>
      <c r="I76" s="1802"/>
      <c r="J76" s="1802"/>
      <c r="K76" s="1802"/>
      <c r="L76" s="1802"/>
      <c r="M76" s="1802"/>
      <c r="N76" s="1802"/>
      <c r="O76" s="1802"/>
      <c r="P76" s="1803"/>
    </row>
    <row r="77" spans="1:16" ht="12.75">
      <c r="A77" s="1940" t="s">
        <v>430</v>
      </c>
      <c r="B77" s="1941"/>
      <c r="C77" s="1941"/>
      <c r="D77" s="1941"/>
      <c r="E77" s="1941"/>
      <c r="F77" s="1942"/>
      <c r="G77" s="1362" t="s">
        <v>434</v>
      </c>
      <c r="H77" s="1936"/>
      <c r="I77" s="1936"/>
      <c r="J77" s="1936"/>
      <c r="K77" s="1936"/>
      <c r="L77" s="1936"/>
      <c r="M77" s="1936"/>
      <c r="N77" s="1936"/>
      <c r="O77" s="1936"/>
      <c r="P77" s="1937"/>
    </row>
    <row r="78" spans="1:16" ht="26.25" customHeight="1">
      <c r="A78" s="1875" t="s">
        <v>1234</v>
      </c>
      <c r="B78" s="1876"/>
      <c r="C78" s="1877"/>
      <c r="D78" s="209" t="s">
        <v>432</v>
      </c>
      <c r="E78" s="1879" t="s">
        <v>675</v>
      </c>
      <c r="F78" s="1880"/>
      <c r="G78" s="1875" t="s">
        <v>1235</v>
      </c>
      <c r="H78" s="1876"/>
      <c r="I78" s="1876"/>
      <c r="J78" s="210"/>
      <c r="K78" s="210"/>
      <c r="L78" s="1878" t="s">
        <v>1236</v>
      </c>
      <c r="M78" s="1877"/>
      <c r="N78" s="1876" t="s">
        <v>1237</v>
      </c>
      <c r="O78" s="1876"/>
      <c r="P78" s="1939"/>
    </row>
    <row r="79" spans="1:16" ht="12.75">
      <c r="A79" s="1855" t="s">
        <v>1094</v>
      </c>
      <c r="B79" s="1856"/>
      <c r="C79" s="1857"/>
      <c r="D79" s="211" t="s">
        <v>992</v>
      </c>
      <c r="E79" s="1938">
        <v>0.3</v>
      </c>
      <c r="F79" s="1859"/>
      <c r="G79" s="921"/>
      <c r="H79" s="922"/>
      <c r="I79" s="922"/>
      <c r="J79" s="922"/>
      <c r="K79" s="923"/>
      <c r="L79" s="924"/>
      <c r="M79" s="923"/>
      <c r="N79" s="924"/>
      <c r="O79" s="922"/>
      <c r="P79" s="925"/>
    </row>
    <row r="80" spans="1:16" ht="12.75">
      <c r="A80" s="1855" t="s">
        <v>1099</v>
      </c>
      <c r="B80" s="1856"/>
      <c r="C80" s="1857"/>
      <c r="D80" s="211" t="s">
        <v>743</v>
      </c>
      <c r="E80" s="1938">
        <v>0.35</v>
      </c>
      <c r="F80" s="1859"/>
      <c r="G80" s="921"/>
      <c r="H80" s="922"/>
      <c r="I80" s="922"/>
      <c r="J80" s="922"/>
      <c r="K80" s="923"/>
      <c r="L80" s="924"/>
      <c r="M80" s="923"/>
      <c r="N80" s="924"/>
      <c r="O80" s="922"/>
      <c r="P80" s="925"/>
    </row>
    <row r="81" spans="1:16" ht="12.75">
      <c r="A81" s="1855" t="s">
        <v>1095</v>
      </c>
      <c r="B81" s="1856"/>
      <c r="C81" s="1857"/>
      <c r="D81" s="211" t="s">
        <v>1058</v>
      </c>
      <c r="E81" s="1938">
        <v>0.4</v>
      </c>
      <c r="F81" s="1859"/>
      <c r="G81" s="921"/>
      <c r="H81" s="922"/>
      <c r="I81" s="922"/>
      <c r="J81" s="922"/>
      <c r="K81" s="923"/>
      <c r="L81" s="924"/>
      <c r="M81" s="923"/>
      <c r="N81" s="924"/>
      <c r="O81" s="922"/>
      <c r="P81" s="925"/>
    </row>
    <row r="82" spans="1:16" ht="12.75">
      <c r="A82" s="1855" t="s">
        <v>1096</v>
      </c>
      <c r="B82" s="1856"/>
      <c r="C82" s="1857"/>
      <c r="D82" s="211" t="s">
        <v>1058</v>
      </c>
      <c r="E82" s="1938">
        <v>0.3</v>
      </c>
      <c r="F82" s="1859"/>
      <c r="G82" s="921"/>
      <c r="H82" s="922"/>
      <c r="I82" s="922"/>
      <c r="J82" s="922"/>
      <c r="K82" s="923"/>
      <c r="L82" s="924"/>
      <c r="M82" s="923"/>
      <c r="N82" s="924"/>
      <c r="O82" s="922"/>
      <c r="P82" s="925"/>
    </row>
    <row r="83" spans="1:16" ht="12.75">
      <c r="A83" s="1855" t="s">
        <v>1097</v>
      </c>
      <c r="B83" s="1856"/>
      <c r="C83" s="1857"/>
      <c r="D83" s="211" t="s">
        <v>1058</v>
      </c>
      <c r="E83" s="1938">
        <v>0.3</v>
      </c>
      <c r="F83" s="1859"/>
      <c r="G83" s="921"/>
      <c r="H83" s="922"/>
      <c r="I83" s="922"/>
      <c r="J83" s="922"/>
      <c r="K83" s="923"/>
      <c r="L83" s="924"/>
      <c r="M83" s="923"/>
      <c r="N83" s="924"/>
      <c r="O83" s="922"/>
      <c r="P83" s="925"/>
    </row>
    <row r="84" spans="1:16" ht="12.75">
      <c r="A84" s="1855" t="s">
        <v>779</v>
      </c>
      <c r="B84" s="1856"/>
      <c r="C84" s="1857"/>
      <c r="D84" s="211" t="s">
        <v>780</v>
      </c>
      <c r="E84" s="1938">
        <v>0.15</v>
      </c>
      <c r="F84" s="1859"/>
      <c r="G84" s="921"/>
      <c r="H84" s="922"/>
      <c r="I84" s="922"/>
      <c r="J84" s="922"/>
      <c r="K84" s="923"/>
      <c r="L84" s="924"/>
      <c r="M84" s="923"/>
      <c r="N84" s="924"/>
      <c r="O84" s="922"/>
      <c r="P84" s="925"/>
    </row>
    <row r="85" spans="1:16" ht="12.75">
      <c r="A85" s="1855"/>
      <c r="B85" s="1856"/>
      <c r="C85" s="1857"/>
      <c r="D85" s="211"/>
      <c r="E85" s="1858"/>
      <c r="F85" s="1859"/>
      <c r="G85" s="921"/>
      <c r="H85" s="922"/>
      <c r="I85" s="922"/>
      <c r="J85" s="922"/>
      <c r="K85" s="923"/>
      <c r="L85" s="924"/>
      <c r="M85" s="923"/>
      <c r="N85" s="924"/>
      <c r="O85" s="922"/>
      <c r="P85" s="925"/>
    </row>
    <row r="86" spans="1:16" ht="12.75">
      <c r="A86" s="1855"/>
      <c r="B86" s="1856"/>
      <c r="C86" s="1857"/>
      <c r="D86" s="211"/>
      <c r="E86" s="1858"/>
      <c r="F86" s="1859"/>
      <c r="G86" s="921"/>
      <c r="H86" s="922"/>
      <c r="I86" s="922"/>
      <c r="J86" s="922"/>
      <c r="K86" s="923"/>
      <c r="L86" s="924"/>
      <c r="M86" s="923"/>
      <c r="N86" s="924"/>
      <c r="O86" s="922"/>
      <c r="P86" s="925"/>
    </row>
    <row r="87" spans="1:16" ht="12.75">
      <c r="A87" s="1855"/>
      <c r="B87" s="1856"/>
      <c r="C87" s="1857"/>
      <c r="D87" s="211"/>
      <c r="E87" s="1856"/>
      <c r="F87" s="1859"/>
      <c r="G87" s="1855"/>
      <c r="H87" s="1856"/>
      <c r="I87" s="1856"/>
      <c r="J87" s="1856"/>
      <c r="K87" s="1857"/>
      <c r="L87" s="1858"/>
      <c r="M87" s="1857"/>
      <c r="N87" s="1858"/>
      <c r="O87" s="1856"/>
      <c r="P87" s="1859"/>
    </row>
    <row r="88" spans="1:16" ht="12.75">
      <c r="A88" s="1855"/>
      <c r="B88" s="1856"/>
      <c r="C88" s="1857"/>
      <c r="D88" s="908"/>
      <c r="E88" s="1858"/>
      <c r="F88" s="1859"/>
      <c r="G88" s="909"/>
      <c r="H88" s="906"/>
      <c r="I88" s="906"/>
      <c r="J88" s="906"/>
      <c r="K88" s="907"/>
      <c r="L88" s="911"/>
      <c r="M88" s="907"/>
      <c r="N88" s="911"/>
      <c r="O88" s="906"/>
      <c r="P88" s="910"/>
    </row>
    <row r="89" spans="1:16" ht="13.5" thickBot="1">
      <c r="A89" s="1956"/>
      <c r="B89" s="1864"/>
      <c r="C89" s="1874"/>
      <c r="D89" s="212"/>
      <c r="E89" s="1864"/>
      <c r="F89" s="1865"/>
      <c r="G89" s="1956"/>
      <c r="H89" s="1864"/>
      <c r="I89" s="1864"/>
      <c r="J89" s="1864"/>
      <c r="K89" s="1874"/>
      <c r="L89" s="1863"/>
      <c r="M89" s="1874"/>
      <c r="N89" s="1863"/>
      <c r="O89" s="1864"/>
      <c r="P89" s="1865"/>
    </row>
    <row r="90" spans="1:17" ht="13.5">
      <c r="A90" s="103"/>
      <c r="B90" s="6"/>
      <c r="C90" s="6"/>
      <c r="D90" s="6"/>
      <c r="E90" s="6"/>
      <c r="F90" s="6"/>
      <c r="G90" s="6"/>
      <c r="H90" s="6"/>
      <c r="I90" s="6"/>
      <c r="J90" s="6"/>
      <c r="K90" s="6"/>
      <c r="L90" s="6"/>
      <c r="M90" s="6"/>
      <c r="N90" s="6"/>
      <c r="O90" s="6"/>
      <c r="P90" s="50"/>
      <c r="Q90" s="2"/>
    </row>
    <row r="91" spans="1:17" ht="14.25" thickBot="1">
      <c r="A91" s="103"/>
      <c r="B91" s="6"/>
      <c r="C91" s="6"/>
      <c r="D91" s="6"/>
      <c r="E91" s="6"/>
      <c r="F91" s="6"/>
      <c r="G91" s="6"/>
      <c r="H91" s="6"/>
      <c r="I91" s="6"/>
      <c r="J91" s="6"/>
      <c r="K91" s="6"/>
      <c r="L91" s="6"/>
      <c r="M91" s="6"/>
      <c r="N91" s="6"/>
      <c r="O91" s="49"/>
      <c r="P91" s="51"/>
      <c r="Q91" s="2"/>
    </row>
    <row r="92" spans="1:17" ht="12.75" customHeight="1">
      <c r="A92" s="1896" t="s">
        <v>196</v>
      </c>
      <c r="B92" s="1897"/>
      <c r="C92" s="1897"/>
      <c r="D92" s="1897"/>
      <c r="E92" s="1897"/>
      <c r="F92" s="1897"/>
      <c r="G92" s="1897"/>
      <c r="H92" s="1897"/>
      <c r="I92" s="1897"/>
      <c r="J92" s="1897"/>
      <c r="K92" s="1898"/>
      <c r="L92" s="1872" t="s">
        <v>1250</v>
      </c>
      <c r="M92" s="1868" t="s">
        <v>1249</v>
      </c>
      <c r="N92" s="1866" t="s">
        <v>200</v>
      </c>
      <c r="O92" s="1861" t="s">
        <v>402</v>
      </c>
      <c r="P92" s="1870" t="s">
        <v>401</v>
      </c>
      <c r="Q92" s="2"/>
    </row>
    <row r="93" spans="1:17" ht="16.5" customHeight="1" thickBot="1">
      <c r="A93" s="1899"/>
      <c r="B93" s="1900"/>
      <c r="C93" s="1900"/>
      <c r="D93" s="1900"/>
      <c r="E93" s="1900"/>
      <c r="F93" s="1900"/>
      <c r="G93" s="1900"/>
      <c r="H93" s="1900"/>
      <c r="I93" s="1900"/>
      <c r="J93" s="1900"/>
      <c r="K93" s="1901"/>
      <c r="L93" s="1873"/>
      <c r="M93" s="1869"/>
      <c r="N93" s="1867"/>
      <c r="O93" s="1862"/>
      <c r="P93" s="1871"/>
      <c r="Q93" s="2"/>
    </row>
    <row r="94" spans="1:20" ht="16.5" customHeight="1" thickBot="1" thickTop="1">
      <c r="A94" s="1919" t="s">
        <v>396</v>
      </c>
      <c r="B94" s="1920"/>
      <c r="C94" s="1920"/>
      <c r="D94" s="1920"/>
      <c r="E94" s="1920"/>
      <c r="F94" s="1920"/>
      <c r="G94" s="1920"/>
      <c r="H94" s="1920"/>
      <c r="I94" s="1920"/>
      <c r="J94" s="1920"/>
      <c r="K94" s="1921"/>
      <c r="L94" s="40"/>
      <c r="M94" s="40"/>
      <c r="N94" s="41"/>
      <c r="O94" s="40"/>
      <c r="P94" s="44"/>
      <c r="Q94" s="2"/>
      <c r="R94" s="135"/>
      <c r="S94"/>
      <c r="T94"/>
    </row>
    <row r="95" spans="1:20" ht="23.25" customHeight="1" thickTop="1">
      <c r="A95" s="1707" t="s">
        <v>92</v>
      </c>
      <c r="B95" s="1708"/>
      <c r="C95" s="1708"/>
      <c r="D95" s="1708"/>
      <c r="E95" s="1708"/>
      <c r="F95" s="1708"/>
      <c r="G95" s="1708"/>
      <c r="H95" s="1708"/>
      <c r="I95" s="1708"/>
      <c r="J95" s="1708"/>
      <c r="K95" s="1708"/>
      <c r="L95" s="38">
        <f>L28/L29</f>
        <v>0.34285714285714286</v>
      </c>
      <c r="M95" s="140">
        <f>M28/M29</f>
        <v>0.34285714285714286</v>
      </c>
      <c r="N95" s="42">
        <f>N28/N29</f>
        <v>0.34285714285714286</v>
      </c>
      <c r="O95" s="38">
        <f aca="true" t="shared" si="15" ref="O95:O110">N95-M95</f>
        <v>0</v>
      </c>
      <c r="P95" s="45" t="str">
        <f aca="true" t="shared" si="16" ref="P95:P110">IF(N95&gt;=M95,"OK","NOOK")</f>
        <v>OK</v>
      </c>
      <c r="Q95" s="2" t="s">
        <v>162</v>
      </c>
      <c r="R95"/>
      <c r="S95"/>
      <c r="T95"/>
    </row>
    <row r="96" spans="1:20" ht="23.25" customHeight="1">
      <c r="A96" s="1984" t="s">
        <v>285</v>
      </c>
      <c r="B96" s="1982"/>
      <c r="C96" s="1982"/>
      <c r="D96" s="1982"/>
      <c r="E96" s="1982"/>
      <c r="F96" s="1982"/>
      <c r="G96" s="1982"/>
      <c r="H96" s="1982"/>
      <c r="I96" s="1982"/>
      <c r="J96" s="63"/>
      <c r="K96" s="63"/>
      <c r="L96" s="113">
        <f>L39</f>
        <v>21</v>
      </c>
      <c r="M96" s="141">
        <f>M39</f>
        <v>21</v>
      </c>
      <c r="N96" s="144">
        <f>N39</f>
        <v>21</v>
      </c>
      <c r="O96" s="38">
        <f>N96-M96</f>
        <v>0</v>
      </c>
      <c r="P96" s="45" t="str">
        <f>IF(N96&gt;=M96,"OK","NOOK")</f>
        <v>OK</v>
      </c>
      <c r="Q96" s="2" t="s">
        <v>162</v>
      </c>
      <c r="R96"/>
      <c r="S96"/>
      <c r="T96"/>
    </row>
    <row r="97" spans="1:20" ht="23.25" customHeight="1">
      <c r="A97" s="1754" t="s">
        <v>85</v>
      </c>
      <c r="B97" s="1728"/>
      <c r="C97" s="1728"/>
      <c r="D97" s="1728"/>
      <c r="E97" s="1728"/>
      <c r="F97" s="1728"/>
      <c r="G97" s="1728"/>
      <c r="H97" s="1728"/>
      <c r="I97" s="1728"/>
      <c r="J97" s="63"/>
      <c r="K97" s="63"/>
      <c r="L97" s="113">
        <f>L34/L27</f>
        <v>0.34187396351575455</v>
      </c>
      <c r="M97" s="141">
        <f>M34/M27%</f>
        <v>19.90049751243781</v>
      </c>
      <c r="N97" s="144">
        <f>N34/N27%</f>
        <v>20.149253731343283</v>
      </c>
      <c r="O97" s="38">
        <f>N97-M97</f>
        <v>0.2487562189054735</v>
      </c>
      <c r="P97" s="45" t="str">
        <f>IF(N97&gt;=M97,"OK","NOOK")</f>
        <v>OK</v>
      </c>
      <c r="Q97" s="2" t="s">
        <v>162</v>
      </c>
      <c r="R97"/>
      <c r="S97"/>
      <c r="T97"/>
    </row>
    <row r="98" spans="1:20" ht="23.25" customHeight="1">
      <c r="A98" s="1707" t="s">
        <v>78</v>
      </c>
      <c r="B98" s="1708"/>
      <c r="C98" s="1708"/>
      <c r="D98" s="1708"/>
      <c r="E98" s="1708"/>
      <c r="F98" s="1708"/>
      <c r="G98" s="1708"/>
      <c r="H98" s="1708"/>
      <c r="I98" s="1708"/>
      <c r="J98" s="63"/>
      <c r="K98" s="63"/>
      <c r="L98" s="113">
        <f>L27/L25</f>
        <v>70.52631578947368</v>
      </c>
      <c r="M98" s="141">
        <f>M27/M25</f>
        <v>70.52631578947368</v>
      </c>
      <c r="N98" s="144">
        <f>N27/N25</f>
        <v>70.52631578947368</v>
      </c>
      <c r="O98" s="38">
        <f>N98-M98</f>
        <v>0</v>
      </c>
      <c r="P98" s="45" t="str">
        <f>IF(N98&gt;=M98,"OK","NOOK")</f>
        <v>OK</v>
      </c>
      <c r="Q98" s="2" t="s">
        <v>162</v>
      </c>
      <c r="R98"/>
      <c r="S98"/>
      <c r="T98"/>
    </row>
    <row r="99" spans="1:20" ht="23.25" customHeight="1">
      <c r="A99" s="1707" t="s">
        <v>1406</v>
      </c>
      <c r="B99" s="1708"/>
      <c r="C99" s="1708"/>
      <c r="D99" s="1708"/>
      <c r="E99" s="1708"/>
      <c r="F99" s="1708"/>
      <c r="G99" s="1708"/>
      <c r="H99" s="1708"/>
      <c r="I99" s="1708"/>
      <c r="J99" s="63"/>
      <c r="K99" s="63"/>
      <c r="L99" s="113">
        <f>L33/L25</f>
        <v>0.9590643274853801</v>
      </c>
      <c r="M99" s="141">
        <f>M33/M25</f>
        <v>0.8771929824561403</v>
      </c>
      <c r="N99" s="144">
        <f>N33/N25</f>
        <v>0.9473684210526315</v>
      </c>
      <c r="O99" s="38">
        <f>N99-M99</f>
        <v>0.07017543859649122</v>
      </c>
      <c r="P99" s="45" t="str">
        <f>IF(N99&lt;=M99,"OK","NOOK")</f>
        <v>NOOK</v>
      </c>
      <c r="Q99" s="2" t="s">
        <v>162</v>
      </c>
      <c r="R99" s="1222"/>
      <c r="S99"/>
      <c r="T99"/>
    </row>
    <row r="100" spans="1:20" ht="23.25" customHeight="1">
      <c r="A100" s="1707" t="s">
        <v>91</v>
      </c>
      <c r="B100" s="1708"/>
      <c r="C100" s="1708"/>
      <c r="D100" s="1708"/>
      <c r="E100" s="1708"/>
      <c r="F100" s="1708"/>
      <c r="G100" s="1708"/>
      <c r="H100" s="1708"/>
      <c r="I100" s="1708"/>
      <c r="J100" s="63"/>
      <c r="K100" s="63"/>
      <c r="L100" s="38">
        <f>L35/L36</f>
        <v>0.4413847364280094</v>
      </c>
      <c r="M100" s="140">
        <f>M35/M36</f>
        <v>0.05</v>
      </c>
      <c r="N100" s="42">
        <f>N35/N36</f>
        <v>0.039190897597977246</v>
      </c>
      <c r="O100" s="38">
        <f>N100-M100</f>
        <v>-0.010809102402022756</v>
      </c>
      <c r="P100" s="45" t="str">
        <f>IF(N100&gt;=M100,"OK","NOOK")</f>
        <v>NOOK</v>
      </c>
      <c r="Q100" s="2" t="s">
        <v>162</v>
      </c>
      <c r="R100"/>
      <c r="S100"/>
      <c r="T100"/>
    </row>
    <row r="101" spans="1:20" ht="24.75" customHeight="1">
      <c r="A101" s="1707" t="s">
        <v>50</v>
      </c>
      <c r="B101" s="1708"/>
      <c r="C101" s="1708"/>
      <c r="D101" s="1708"/>
      <c r="E101" s="1708"/>
      <c r="F101" s="1708"/>
      <c r="G101" s="1708"/>
      <c r="H101" s="1708"/>
      <c r="I101" s="1708"/>
      <c r="J101" s="1708"/>
      <c r="K101" s="1708"/>
      <c r="L101" s="38">
        <f>L31/L29</f>
        <v>0.34285714285714286</v>
      </c>
      <c r="M101" s="140">
        <f>M31/M29</f>
        <v>0.34285714285714286</v>
      </c>
      <c r="N101" s="42">
        <f>N31/N29</f>
        <v>0.34285714285714286</v>
      </c>
      <c r="O101" s="38">
        <f t="shared" si="15"/>
        <v>0</v>
      </c>
      <c r="P101" s="45" t="str">
        <f t="shared" si="16"/>
        <v>OK</v>
      </c>
      <c r="Q101" s="2" t="s">
        <v>162</v>
      </c>
      <c r="R101"/>
      <c r="S101"/>
      <c r="T101"/>
    </row>
    <row r="102" spans="1:20" ht="24.75" customHeight="1">
      <c r="A102" s="1707" t="s">
        <v>76</v>
      </c>
      <c r="B102" s="1708"/>
      <c r="C102" s="1708"/>
      <c r="D102" s="1708"/>
      <c r="E102" s="1708"/>
      <c r="F102" s="1708"/>
      <c r="G102" s="1708"/>
      <c r="H102" s="1708"/>
      <c r="I102" s="1708"/>
      <c r="J102" s="63"/>
      <c r="K102" s="63"/>
      <c r="L102" s="38">
        <f>L30/L32</f>
        <v>0.005389718076285241</v>
      </c>
      <c r="M102" s="140">
        <f>M30/M32</f>
        <v>0.0037313432835820895</v>
      </c>
      <c r="N102" s="42">
        <f>N30/N32</f>
        <v>0.0037313432835820895</v>
      </c>
      <c r="O102" s="38">
        <f t="shared" si="15"/>
        <v>0</v>
      </c>
      <c r="P102" s="45" t="str">
        <f t="shared" si="16"/>
        <v>OK</v>
      </c>
      <c r="Q102" s="2" t="s">
        <v>162</v>
      </c>
      <c r="R102" s="831"/>
      <c r="S102" s="832"/>
      <c r="T102" s="833"/>
    </row>
    <row r="103" spans="1:20" ht="24.75" customHeight="1">
      <c r="A103" s="1707" t="s">
        <v>77</v>
      </c>
      <c r="B103" s="1708"/>
      <c r="C103" s="1708"/>
      <c r="D103" s="1708"/>
      <c r="E103" s="1708"/>
      <c r="F103" s="1708"/>
      <c r="G103" s="1708"/>
      <c r="H103" s="1708"/>
      <c r="I103" s="1708"/>
      <c r="J103" s="63"/>
      <c r="K103" s="63"/>
      <c r="L103" s="113">
        <f>L24/L26</f>
        <v>1436</v>
      </c>
      <c r="M103" s="141">
        <f>M24/M26</f>
        <v>1433.3333333333333</v>
      </c>
      <c r="N103" s="144">
        <f>N24/N26</f>
        <v>1434</v>
      </c>
      <c r="O103" s="38">
        <f t="shared" si="15"/>
        <v>0.6666666666667425</v>
      </c>
      <c r="P103" s="45" t="str">
        <f t="shared" si="16"/>
        <v>OK</v>
      </c>
      <c r="Q103" s="2" t="s">
        <v>162</v>
      </c>
      <c r="R103" s="834"/>
      <c r="S103" s="835"/>
      <c r="T103" s="836"/>
    </row>
    <row r="104" spans="1:20" ht="24.75" customHeight="1" hidden="1">
      <c r="A104" s="1983" t="s">
        <v>651</v>
      </c>
      <c r="B104" s="1845"/>
      <c r="C104" s="1845"/>
      <c r="D104" s="1845"/>
      <c r="E104" s="1845"/>
      <c r="F104" s="1845"/>
      <c r="G104" s="1845"/>
      <c r="H104" s="1845"/>
      <c r="I104" s="1845"/>
      <c r="J104" s="63"/>
      <c r="K104" s="63"/>
      <c r="L104" s="38">
        <f>L42/L29</f>
        <v>0</v>
      </c>
      <c r="M104" s="140">
        <f>M42/M29</f>
        <v>0</v>
      </c>
      <c r="N104" s="42">
        <f>N42/N29</f>
        <v>0</v>
      </c>
      <c r="O104" s="38">
        <f t="shared" si="15"/>
        <v>0</v>
      </c>
      <c r="P104" s="45" t="str">
        <f t="shared" si="16"/>
        <v>OK</v>
      </c>
      <c r="Q104" s="2" t="s">
        <v>162</v>
      </c>
      <c r="R104" s="834"/>
      <c r="S104" s="835"/>
      <c r="T104" s="836"/>
    </row>
    <row r="105" spans="1:20" ht="24.75" customHeight="1">
      <c r="A105" s="1707" t="s">
        <v>79</v>
      </c>
      <c r="B105" s="1708"/>
      <c r="C105" s="1708"/>
      <c r="D105" s="1708"/>
      <c r="E105" s="1708"/>
      <c r="F105" s="1708"/>
      <c r="G105" s="1708"/>
      <c r="H105" s="1708"/>
      <c r="I105" s="1708"/>
      <c r="J105" s="63"/>
      <c r="K105" s="63"/>
      <c r="L105" s="38">
        <f>L43/L44</f>
        <v>0.4</v>
      </c>
      <c r="M105" s="140">
        <f>M43/M44</f>
        <v>1</v>
      </c>
      <c r="N105" s="42">
        <f>N43/N44</f>
        <v>0</v>
      </c>
      <c r="O105" s="38">
        <f t="shared" si="15"/>
        <v>-1</v>
      </c>
      <c r="P105" s="45" t="str">
        <f>IF(N105&lt;=M105,"OK","NOOK")</f>
        <v>OK</v>
      </c>
      <c r="Q105" s="2" t="s">
        <v>649</v>
      </c>
      <c r="R105" s="834"/>
      <c r="S105" s="835"/>
      <c r="T105" s="836"/>
    </row>
    <row r="106" spans="1:20" ht="24.75" customHeight="1">
      <c r="A106" s="1754" t="s">
        <v>80</v>
      </c>
      <c r="B106" s="1728"/>
      <c r="C106" s="1728"/>
      <c r="D106" s="1728"/>
      <c r="E106" s="1728"/>
      <c r="F106" s="1728"/>
      <c r="G106" s="1728"/>
      <c r="H106" s="1728"/>
      <c r="I106" s="1728"/>
      <c r="J106" s="63"/>
      <c r="K106" s="63"/>
      <c r="L106" s="38">
        <f>L45/L46</f>
        <v>0.02395209580838323</v>
      </c>
      <c r="M106" s="140">
        <f>M45/M46</f>
        <v>0.009411764705882352</v>
      </c>
      <c r="N106" s="42">
        <f>N45/N46</f>
        <v>0.011764705882352941</v>
      </c>
      <c r="O106" s="38">
        <f t="shared" si="15"/>
        <v>0.002352941176470589</v>
      </c>
      <c r="P106" s="45" t="str">
        <f t="shared" si="16"/>
        <v>OK</v>
      </c>
      <c r="Q106" s="1234" t="s">
        <v>162</v>
      </c>
      <c r="R106" s="834"/>
      <c r="S106" s="835"/>
      <c r="T106" s="836"/>
    </row>
    <row r="107" spans="1:20" ht="24.75" customHeight="1">
      <c r="A107" s="1707" t="s">
        <v>81</v>
      </c>
      <c r="B107" s="1708"/>
      <c r="C107" s="1708"/>
      <c r="D107" s="1708"/>
      <c r="E107" s="1708"/>
      <c r="F107" s="1708"/>
      <c r="G107" s="1708"/>
      <c r="H107" s="1708"/>
      <c r="I107" s="1708"/>
      <c r="J107" s="63"/>
      <c r="K107" s="63"/>
      <c r="L107" s="38">
        <f>L47/L48</f>
        <v>0.2158273381294964</v>
      </c>
      <c r="M107" s="140">
        <f>M47/M48</f>
        <v>0.02</v>
      </c>
      <c r="N107" s="42">
        <f>N47/N48</f>
        <v>0.008571428571428572</v>
      </c>
      <c r="O107" s="38">
        <f t="shared" si="15"/>
        <v>-0.011428571428571429</v>
      </c>
      <c r="P107" s="45" t="str">
        <f t="shared" si="16"/>
        <v>NOOK</v>
      </c>
      <c r="Q107" s="2" t="s">
        <v>649</v>
      </c>
      <c r="R107" s="834"/>
      <c r="S107" s="835"/>
      <c r="T107" s="836"/>
    </row>
    <row r="108" spans="1:20" ht="24.75" customHeight="1">
      <c r="A108" s="1707" t="s">
        <v>82</v>
      </c>
      <c r="B108" s="1708"/>
      <c r="C108" s="1708"/>
      <c r="D108" s="1708"/>
      <c r="E108" s="1708"/>
      <c r="F108" s="1708"/>
      <c r="G108" s="1708"/>
      <c r="H108" s="1708"/>
      <c r="I108" s="1708"/>
      <c r="J108" s="1708"/>
      <c r="K108" s="1708"/>
      <c r="L108" s="38">
        <f>L49/L50</f>
        <v>0.11752136752136752</v>
      </c>
      <c r="M108" s="140">
        <f>M49/M50</f>
        <v>0.04666666666666667</v>
      </c>
      <c r="N108" s="42">
        <f>N49/N50</f>
        <v>0.022857142857142857</v>
      </c>
      <c r="O108" s="38">
        <f t="shared" si="15"/>
        <v>-0.02380952380952381</v>
      </c>
      <c r="P108" s="45" t="str">
        <f t="shared" si="16"/>
        <v>NOOK</v>
      </c>
      <c r="Q108" s="2" t="s">
        <v>649</v>
      </c>
      <c r="R108" s="834"/>
      <c r="S108" s="835"/>
      <c r="T108" s="836"/>
    </row>
    <row r="109" spans="1:20" ht="1.5" customHeight="1" thickBot="1">
      <c r="A109" s="1983" t="s">
        <v>516</v>
      </c>
      <c r="B109" s="1845"/>
      <c r="C109" s="1845"/>
      <c r="D109" s="1845"/>
      <c r="E109" s="1845"/>
      <c r="F109" s="1845"/>
      <c r="G109" s="1845"/>
      <c r="H109" s="1845"/>
      <c r="I109" s="1845"/>
      <c r="J109" s="63"/>
      <c r="K109" s="63"/>
      <c r="L109" s="38" t="e">
        <f>L37/L38</f>
        <v>#DIV/0!</v>
      </c>
      <c r="M109" s="140" t="e">
        <f>M37/M38</f>
        <v>#DIV/0!</v>
      </c>
      <c r="N109" s="42" t="e">
        <f>N37/N38</f>
        <v>#DIV/0!</v>
      </c>
      <c r="O109" s="38" t="e">
        <f t="shared" si="15"/>
        <v>#DIV/0!</v>
      </c>
      <c r="P109" s="45" t="e">
        <f t="shared" si="16"/>
        <v>#DIV/0!</v>
      </c>
      <c r="Q109" s="2"/>
      <c r="R109" s="834"/>
      <c r="S109" s="835"/>
      <c r="T109" s="836"/>
    </row>
    <row r="110" spans="1:20" ht="24.75" customHeight="1" hidden="1" thickBot="1">
      <c r="A110" s="1983" t="s">
        <v>517</v>
      </c>
      <c r="B110" s="1845"/>
      <c r="C110" s="1845"/>
      <c r="D110" s="1845"/>
      <c r="E110" s="1845"/>
      <c r="F110" s="1845"/>
      <c r="G110" s="1845"/>
      <c r="H110" s="1845"/>
      <c r="I110" s="1845"/>
      <c r="J110" s="63"/>
      <c r="K110" s="63"/>
      <c r="L110" s="138" t="e">
        <f>L40/L41</f>
        <v>#DIV/0!</v>
      </c>
      <c r="M110" s="752" t="e">
        <f>M40/M41</f>
        <v>#DIV/0!</v>
      </c>
      <c r="N110" s="42" t="e">
        <f>N40/N41</f>
        <v>#DIV/0!</v>
      </c>
      <c r="O110" s="38" t="e">
        <f t="shared" si="15"/>
        <v>#DIV/0!</v>
      </c>
      <c r="P110" s="45" t="e">
        <f t="shared" si="16"/>
        <v>#DIV/0!</v>
      </c>
      <c r="Q110" s="2"/>
      <c r="R110" s="837"/>
      <c r="S110" s="838"/>
      <c r="T110" s="839"/>
    </row>
    <row r="111" spans="1:20" ht="15" customHeight="1" thickBot="1" thickTop="1">
      <c r="A111" s="1919" t="s">
        <v>397</v>
      </c>
      <c r="B111" s="1920"/>
      <c r="C111" s="1920"/>
      <c r="D111" s="1920"/>
      <c r="E111" s="1920"/>
      <c r="F111" s="1920"/>
      <c r="G111" s="1920"/>
      <c r="H111" s="1920"/>
      <c r="I111" s="1920"/>
      <c r="J111" s="1920"/>
      <c r="K111" s="1921"/>
      <c r="L111" s="131"/>
      <c r="M111" s="754"/>
      <c r="N111" s="41"/>
      <c r="O111" s="755"/>
      <c r="P111" s="756"/>
      <c r="Q111" s="2"/>
      <c r="R111" s="831"/>
      <c r="S111" s="832"/>
      <c r="T111" s="833"/>
    </row>
    <row r="112" spans="1:20" ht="27" customHeight="1" thickTop="1">
      <c r="A112" s="1826" t="s">
        <v>1413</v>
      </c>
      <c r="B112" s="1708"/>
      <c r="C112" s="1708"/>
      <c r="D112" s="1708"/>
      <c r="E112" s="1708"/>
      <c r="F112" s="1708"/>
      <c r="G112" s="1708"/>
      <c r="H112" s="1708"/>
      <c r="I112" s="1708"/>
      <c r="J112" s="222"/>
      <c r="K112" s="271"/>
      <c r="L112" s="113">
        <f aca="true" t="shared" si="17" ref="L112:N116">L56</f>
        <v>10</v>
      </c>
      <c r="M112" s="753">
        <f t="shared" si="17"/>
        <v>10</v>
      </c>
      <c r="N112" s="144">
        <f t="shared" si="17"/>
        <v>10</v>
      </c>
      <c r="O112" s="113">
        <f>(N112-M112)%</f>
        <v>0</v>
      </c>
      <c r="P112" s="30" t="str">
        <f>IF(N112&lt;=M112,"OK","NOOK")</f>
        <v>OK</v>
      </c>
      <c r="Q112" s="2" t="s">
        <v>162</v>
      </c>
      <c r="R112" s="834"/>
      <c r="S112" s="835"/>
      <c r="T112" s="836"/>
    </row>
    <row r="113" spans="1:20" ht="28.5" customHeight="1">
      <c r="A113" s="1826" t="s">
        <v>1412</v>
      </c>
      <c r="B113" s="1708"/>
      <c r="C113" s="1708"/>
      <c r="D113" s="1708"/>
      <c r="E113" s="1708"/>
      <c r="F113" s="1708"/>
      <c r="G113" s="1708"/>
      <c r="H113" s="1708"/>
      <c r="I113" s="1708"/>
      <c r="J113" s="222"/>
      <c r="K113" s="271"/>
      <c r="L113" s="113">
        <f t="shared" si="17"/>
        <v>3</v>
      </c>
      <c r="M113" s="141">
        <f t="shared" si="17"/>
        <v>3</v>
      </c>
      <c r="N113" s="144">
        <f t="shared" si="17"/>
        <v>3</v>
      </c>
      <c r="O113" s="113">
        <f>(N113-M113)%</f>
        <v>0</v>
      </c>
      <c r="P113" s="30" t="str">
        <f>IF(N113&lt;=M113,"OK","NOOK")</f>
        <v>OK</v>
      </c>
      <c r="Q113" s="1234" t="s">
        <v>162</v>
      </c>
      <c r="R113" s="834"/>
      <c r="S113" s="835"/>
      <c r="T113" s="836"/>
    </row>
    <row r="114" spans="1:20" ht="26.25" customHeight="1">
      <c r="A114" s="1993" t="s">
        <v>727</v>
      </c>
      <c r="B114" s="1837"/>
      <c r="C114" s="1837"/>
      <c r="D114" s="1837"/>
      <c r="E114" s="1837"/>
      <c r="F114" s="1837"/>
      <c r="G114" s="1837"/>
      <c r="H114" s="1837"/>
      <c r="I114" s="1837"/>
      <c r="J114" s="1837"/>
      <c r="K114" s="1994"/>
      <c r="L114" s="113">
        <f t="shared" si="17"/>
        <v>30</v>
      </c>
      <c r="M114" s="141">
        <f t="shared" si="17"/>
        <v>30</v>
      </c>
      <c r="N114" s="144">
        <f t="shared" si="17"/>
        <v>30</v>
      </c>
      <c r="O114" s="113">
        <f>(N114-M114)%</f>
        <v>0</v>
      </c>
      <c r="P114" s="30" t="str">
        <f>IF(N114&lt;=M114,"OK","NOOK")</f>
        <v>OK</v>
      </c>
      <c r="Q114" s="1234" t="s">
        <v>521</v>
      </c>
      <c r="R114" s="834"/>
      <c r="S114" s="835"/>
      <c r="T114" s="836"/>
    </row>
    <row r="115" spans="1:20" ht="0.75" customHeight="1" thickBot="1">
      <c r="A115" s="1845" t="s">
        <v>728</v>
      </c>
      <c r="B115" s="1845"/>
      <c r="C115" s="1845"/>
      <c r="D115" s="1845"/>
      <c r="E115" s="1845"/>
      <c r="F115" s="1845"/>
      <c r="G115" s="1845"/>
      <c r="H115" s="1845"/>
      <c r="I115" s="1845"/>
      <c r="J115" s="840"/>
      <c r="K115" s="841"/>
      <c r="L115" s="113">
        <f t="shared" si="17"/>
        <v>0</v>
      </c>
      <c r="M115" s="141">
        <f t="shared" si="17"/>
        <v>0</v>
      </c>
      <c r="N115" s="144">
        <f t="shared" si="17"/>
        <v>0</v>
      </c>
      <c r="O115" s="113">
        <f>(N115-M115)%</f>
        <v>0</v>
      </c>
      <c r="P115" s="30" t="str">
        <f>IF(N115&lt;=M115,"OK","NOOK")</f>
        <v>OK</v>
      </c>
      <c r="Q115" s="1234"/>
      <c r="R115" s="834"/>
      <c r="S115" s="835"/>
      <c r="T115" s="836"/>
    </row>
    <row r="116" spans="1:20" ht="24" customHeight="1" hidden="1" thickBot="1">
      <c r="A116" s="1833" t="s">
        <v>729</v>
      </c>
      <c r="B116" s="1834"/>
      <c r="C116" s="1834"/>
      <c r="D116" s="1834"/>
      <c r="E116" s="1834"/>
      <c r="F116" s="1834"/>
      <c r="G116" s="1834"/>
      <c r="H116" s="1834"/>
      <c r="I116" s="1834"/>
      <c r="J116" s="1834"/>
      <c r="K116" s="1835"/>
      <c r="L116" s="113">
        <f t="shared" si="17"/>
        <v>0</v>
      </c>
      <c r="M116" s="141">
        <f t="shared" si="17"/>
        <v>0</v>
      </c>
      <c r="N116" s="144">
        <f t="shared" si="17"/>
        <v>0</v>
      </c>
      <c r="O116" s="113">
        <f>(N116-M116)%</f>
        <v>0</v>
      </c>
      <c r="P116" s="30" t="str">
        <f>IF(N116&lt;=M116,"OK","NOOK")</f>
        <v>OK</v>
      </c>
      <c r="Q116" s="1234"/>
      <c r="R116" s="837"/>
      <c r="S116" s="838"/>
      <c r="T116" s="839"/>
    </row>
    <row r="117" spans="1:17" ht="15" customHeight="1" thickBot="1" thickTop="1">
      <c r="A117" s="1919" t="s">
        <v>398</v>
      </c>
      <c r="B117" s="1920"/>
      <c r="C117" s="1920"/>
      <c r="D117" s="1920"/>
      <c r="E117" s="1920"/>
      <c r="F117" s="1920"/>
      <c r="G117" s="1920"/>
      <c r="H117" s="1920"/>
      <c r="I117" s="1920"/>
      <c r="J117" s="1920"/>
      <c r="K117" s="1921"/>
      <c r="L117" s="125"/>
      <c r="M117" s="129"/>
      <c r="N117" s="758"/>
      <c r="O117" s="759"/>
      <c r="P117" s="760"/>
      <c r="Q117" s="1234"/>
    </row>
    <row r="118" spans="1:20" ht="23.25" customHeight="1" thickBot="1" thickTop="1">
      <c r="A118" s="1826" t="s">
        <v>1408</v>
      </c>
      <c r="B118" s="1708"/>
      <c r="C118" s="1708"/>
      <c r="D118" s="1708"/>
      <c r="E118" s="1708"/>
      <c r="F118" s="1708"/>
      <c r="G118" s="1708"/>
      <c r="H118" s="1708"/>
      <c r="I118" s="1708"/>
      <c r="J118" s="1732"/>
      <c r="K118" s="1733"/>
      <c r="L118" s="182">
        <f>L62/L51</f>
        <v>63.39712918660287</v>
      </c>
      <c r="M118" s="1235">
        <f>M62/M51</f>
        <v>216.66666666666666</v>
      </c>
      <c r="N118" s="1236">
        <f>N62/N51</f>
        <v>164.3489254108723</v>
      </c>
      <c r="O118" s="220">
        <f aca="true" t="shared" si="18" ref="O118:O123">(N118-M118)%</f>
        <v>-0.5231774125579435</v>
      </c>
      <c r="P118" s="30" t="str">
        <f>IF(N118&gt;=M118,"OK","NOOK")</f>
        <v>NOOK</v>
      </c>
      <c r="Q118" s="1234" t="s">
        <v>162</v>
      </c>
      <c r="R118" s="842"/>
      <c r="S118" s="832"/>
      <c r="T118" s="833"/>
    </row>
    <row r="119" spans="1:20" ht="23.25" customHeight="1" thickBot="1" thickTop="1">
      <c r="A119" s="1826" t="s">
        <v>1411</v>
      </c>
      <c r="B119" s="1708"/>
      <c r="C119" s="1708"/>
      <c r="D119" s="1708"/>
      <c r="E119" s="1708"/>
      <c r="F119" s="1708"/>
      <c r="G119" s="1708"/>
      <c r="H119" s="1708"/>
      <c r="I119" s="1832"/>
      <c r="J119" s="703"/>
      <c r="K119" s="704"/>
      <c r="L119" s="220">
        <f>L63/L54</f>
        <v>0</v>
      </c>
      <c r="M119" s="1237">
        <f>M63/M54</f>
        <v>0</v>
      </c>
      <c r="N119" s="1236">
        <f>N63/N54</f>
        <v>0</v>
      </c>
      <c r="O119" s="220">
        <f t="shared" si="18"/>
        <v>0</v>
      </c>
      <c r="P119" s="30" t="str">
        <f>IF(N119&gt;=M119,"OK","NOOK")</f>
        <v>OK</v>
      </c>
      <c r="Q119" s="1234" t="s">
        <v>162</v>
      </c>
      <c r="R119" s="834"/>
      <c r="S119" s="835"/>
      <c r="T119" s="836"/>
    </row>
    <row r="120" spans="1:20" ht="23.25" customHeight="1" thickBot="1" thickTop="1">
      <c r="A120" s="1727" t="s">
        <v>55</v>
      </c>
      <c r="B120" s="1728"/>
      <c r="C120" s="1728"/>
      <c r="D120" s="1728"/>
      <c r="E120" s="1728"/>
      <c r="F120" s="1728"/>
      <c r="G120" s="1728"/>
      <c r="H120" s="1728"/>
      <c r="I120" s="2011"/>
      <c r="J120" s="703"/>
      <c r="K120" s="704"/>
      <c r="L120" s="220">
        <f>L67/(L44+L45+L46)</f>
        <v>1064.6894117647057</v>
      </c>
      <c r="M120" s="1237">
        <f>M67/(M44+M45+M46)</f>
        <v>285.38408953488374</v>
      </c>
      <c r="N120" s="1236">
        <f>N67/(N44+N45+N46)</f>
        <v>261.409811778291</v>
      </c>
      <c r="O120" s="220">
        <f t="shared" si="18"/>
        <v>-0.23974277756592755</v>
      </c>
      <c r="P120" s="30" t="str">
        <f>IF(N120&lt;=M120,"OK","NOOK")</f>
        <v>OK</v>
      </c>
      <c r="Q120" s="1234" t="s">
        <v>520</v>
      </c>
      <c r="R120" s="834"/>
      <c r="S120" s="835"/>
      <c r="T120" s="836"/>
    </row>
    <row r="121" spans="1:20" ht="23.25" customHeight="1" thickBot="1" thickTop="1">
      <c r="A121" s="1826" t="s">
        <v>57</v>
      </c>
      <c r="B121" s="1708"/>
      <c r="C121" s="1708"/>
      <c r="D121" s="1708"/>
      <c r="E121" s="1708"/>
      <c r="F121" s="1708"/>
      <c r="G121" s="1708"/>
      <c r="H121" s="1708"/>
      <c r="I121" s="1832"/>
      <c r="J121" s="703"/>
      <c r="K121" s="704"/>
      <c r="L121" s="220">
        <f>L64/L43</f>
        <v>0</v>
      </c>
      <c r="M121" s="1237">
        <f>M64/M43</f>
        <v>0</v>
      </c>
      <c r="N121" s="1236" t="e">
        <f>N64/N43</f>
        <v>#DIV/0!</v>
      </c>
      <c r="O121" s="220" t="e">
        <f t="shared" si="18"/>
        <v>#DIV/0!</v>
      </c>
      <c r="P121" s="30" t="e">
        <f>IF(N121&gt;=M121,"OK","NOOK")</f>
        <v>#DIV/0!</v>
      </c>
      <c r="Q121" s="1234" t="s">
        <v>519</v>
      </c>
      <c r="R121" s="834"/>
      <c r="S121" s="835"/>
      <c r="T121" s="836"/>
    </row>
    <row r="122" spans="1:20" ht="22.5" customHeight="1" thickBot="1" thickTop="1">
      <c r="A122" s="1727" t="s">
        <v>403</v>
      </c>
      <c r="B122" s="1728"/>
      <c r="C122" s="1728"/>
      <c r="D122" s="1728"/>
      <c r="E122" s="1728"/>
      <c r="F122" s="1728"/>
      <c r="G122" s="1728"/>
      <c r="H122" s="1728"/>
      <c r="I122" s="2011"/>
      <c r="J122" s="703"/>
      <c r="K122" s="704"/>
      <c r="L122" s="220">
        <f>L67/L24</f>
        <v>14.704972144846794</v>
      </c>
      <c r="M122" s="1237">
        <f>M67/M24</f>
        <v>14.269204476744187</v>
      </c>
      <c r="N122" s="1236">
        <f>N67/N24</f>
        <v>13.15556119246862</v>
      </c>
      <c r="O122" s="220">
        <f t="shared" si="18"/>
        <v>-0.011136432842755681</v>
      </c>
      <c r="P122" s="30" t="str">
        <f>IF(N122&lt;=M122,"OK","NOOK")</f>
        <v>OK</v>
      </c>
      <c r="Q122" s="1234" t="s">
        <v>519</v>
      </c>
      <c r="R122" s="834"/>
      <c r="S122" s="835"/>
      <c r="T122" s="836"/>
    </row>
    <row r="123" spans="1:20" ht="23.25" customHeight="1" hidden="1" thickBot="1" thickTop="1">
      <c r="A123" s="1838" t="s">
        <v>522</v>
      </c>
      <c r="B123" s="1839"/>
      <c r="C123" s="1839"/>
      <c r="D123" s="1839"/>
      <c r="E123" s="1839"/>
      <c r="F123" s="1839"/>
      <c r="G123" s="1839"/>
      <c r="H123" s="1839"/>
      <c r="I123" s="2019"/>
      <c r="J123" s="1732"/>
      <c r="K123" s="1733"/>
      <c r="L123" s="189" t="e">
        <f>L65/L66</f>
        <v>#DIV/0!</v>
      </c>
      <c r="M123" s="33" t="e">
        <f>M65/M66</f>
        <v>#DIV/0!</v>
      </c>
      <c r="N123" s="198" t="e">
        <f>N65/N66</f>
        <v>#DIV/0!</v>
      </c>
      <c r="O123" s="220" t="e">
        <f t="shared" si="18"/>
        <v>#DIV/0!</v>
      </c>
      <c r="P123" s="30" t="e">
        <f>IF(N123&gt;=M123,"OK","NOOK")</f>
        <v>#DIV/0!</v>
      </c>
      <c r="Q123" s="1268"/>
      <c r="R123" s="834"/>
      <c r="S123" s="835"/>
      <c r="T123" s="836"/>
    </row>
    <row r="124" spans="1:20" ht="14.25" customHeight="1" thickBot="1" thickTop="1">
      <c r="A124" s="1919" t="s">
        <v>399</v>
      </c>
      <c r="B124" s="1920"/>
      <c r="C124" s="1920"/>
      <c r="D124" s="1920"/>
      <c r="E124" s="1920"/>
      <c r="F124" s="1920"/>
      <c r="G124" s="1920"/>
      <c r="H124" s="1920"/>
      <c r="I124" s="1920"/>
      <c r="J124" s="1920"/>
      <c r="K124" s="1920"/>
      <c r="L124" s="757"/>
      <c r="M124" s="761"/>
      <c r="N124" s="762"/>
      <c r="O124" s="40"/>
      <c r="P124" s="132"/>
      <c r="Q124" s="1234"/>
      <c r="R124" s="837"/>
      <c r="S124" s="838"/>
      <c r="T124" s="839"/>
    </row>
    <row r="125" spans="1:17" ht="24.75" customHeight="1" thickTop="1">
      <c r="A125" s="1751" t="s">
        <v>871</v>
      </c>
      <c r="B125" s="1704"/>
      <c r="C125" s="1704"/>
      <c r="D125" s="1704"/>
      <c r="E125" s="1704"/>
      <c r="F125" s="1704"/>
      <c r="G125" s="1704"/>
      <c r="H125" s="1704"/>
      <c r="I125" s="1704"/>
      <c r="J125" s="1704"/>
      <c r="K125" s="1705"/>
      <c r="L125" s="138">
        <f>L72</f>
        <v>0</v>
      </c>
      <c r="M125" s="28">
        <v>0.7</v>
      </c>
      <c r="N125" s="139">
        <f>N72</f>
        <v>0</v>
      </c>
      <c r="O125" s="138">
        <f>N125-M125</f>
        <v>-0.7</v>
      </c>
      <c r="P125" s="31" t="str">
        <f>IF(N125&gt;=M125,"OK","NOOK")</f>
        <v>NOOK</v>
      </c>
      <c r="Q125" s="2" t="s">
        <v>162</v>
      </c>
    </row>
    <row r="126" spans="1:17" ht="1.5" customHeight="1">
      <c r="A126" s="2020" t="s">
        <v>523</v>
      </c>
      <c r="B126" s="1845"/>
      <c r="C126" s="1845"/>
      <c r="D126" s="1845"/>
      <c r="E126" s="1845"/>
      <c r="F126" s="1845"/>
      <c r="G126" s="1845"/>
      <c r="H126" s="1845"/>
      <c r="I126" s="1845"/>
      <c r="J126" s="23"/>
      <c r="K126" s="104"/>
      <c r="L126" s="138">
        <f>L71</f>
        <v>0</v>
      </c>
      <c r="M126" s="28">
        <f>M71</f>
        <v>0</v>
      </c>
      <c r="N126" s="139">
        <f>N71</f>
        <v>0</v>
      </c>
      <c r="O126" s="138">
        <f>N126-M126</f>
        <v>0</v>
      </c>
      <c r="P126" s="31" t="str">
        <f>IF(N126&gt;=M126,"OK","NOOK")</f>
        <v>OK</v>
      </c>
      <c r="Q126" s="2"/>
    </row>
    <row r="127" spans="1:17" ht="24.75" customHeight="1">
      <c r="A127" s="1712" t="s">
        <v>1409</v>
      </c>
      <c r="B127" s="1713"/>
      <c r="C127" s="1713"/>
      <c r="D127" s="1713"/>
      <c r="E127" s="1713"/>
      <c r="F127" s="1713"/>
      <c r="G127" s="1713"/>
      <c r="H127" s="1713"/>
      <c r="I127" s="1713"/>
      <c r="J127" s="23"/>
      <c r="K127" s="104"/>
      <c r="L127" s="138">
        <f aca="true" t="shared" si="19" ref="L127:N128">L69/L52</f>
        <v>0.003827751196172249</v>
      </c>
      <c r="M127" s="28">
        <f t="shared" si="19"/>
        <v>0.0033333333333333335</v>
      </c>
      <c r="N127" s="139">
        <f t="shared" si="19"/>
        <v>0.0025284450063211127</v>
      </c>
      <c r="O127" s="138">
        <f>N127-M127</f>
        <v>-0.0008048883270122208</v>
      </c>
      <c r="P127" s="31" t="str">
        <f>IF(N127&lt;=M127,"OK","NOOK")</f>
        <v>OK</v>
      </c>
      <c r="Q127" s="2" t="s">
        <v>162</v>
      </c>
    </row>
    <row r="128" spans="1:17" ht="24.75" customHeight="1">
      <c r="A128" s="2013" t="s">
        <v>1410</v>
      </c>
      <c r="B128" s="2014"/>
      <c r="C128" s="2014"/>
      <c r="D128" s="2014"/>
      <c r="E128" s="2014"/>
      <c r="F128" s="2014"/>
      <c r="G128" s="2014"/>
      <c r="H128" s="2014"/>
      <c r="I128" s="2014"/>
      <c r="J128" s="23"/>
      <c r="K128" s="104"/>
      <c r="L128" s="138">
        <f t="shared" si="19"/>
        <v>0</v>
      </c>
      <c r="M128" s="28" t="e">
        <f t="shared" si="19"/>
        <v>#DIV/0!</v>
      </c>
      <c r="N128" s="139">
        <f t="shared" si="19"/>
        <v>0</v>
      </c>
      <c r="O128" s="138" t="e">
        <f>N128-M128</f>
        <v>#DIV/0!</v>
      </c>
      <c r="P128" s="31" t="e">
        <f>IF(N128&lt;=M128,"OK","NOOK")</f>
        <v>#DIV/0!</v>
      </c>
      <c r="Q128" s="2" t="s">
        <v>162</v>
      </c>
    </row>
    <row r="129" spans="1:17" ht="19.5" customHeight="1" thickBot="1">
      <c r="A129" s="1924" t="s">
        <v>429</v>
      </c>
      <c r="B129" s="1925"/>
      <c r="C129" s="1925"/>
      <c r="D129" s="1925"/>
      <c r="E129" s="1925"/>
      <c r="F129" s="1925"/>
      <c r="G129" s="1925"/>
      <c r="H129" s="1925"/>
      <c r="I129" s="1925"/>
      <c r="J129" s="1925"/>
      <c r="K129" s="1925"/>
      <c r="L129" s="1925"/>
      <c r="M129" s="1925"/>
      <c r="N129" s="1925"/>
      <c r="O129" s="1925"/>
      <c r="P129" s="1926"/>
      <c r="Q129" s="2"/>
    </row>
    <row r="130" spans="1:17" ht="36" customHeight="1">
      <c r="A130" s="1734" t="s">
        <v>435</v>
      </c>
      <c r="B130" s="1735"/>
      <c r="C130" s="1735"/>
      <c r="D130" s="1735"/>
      <c r="E130" s="1735"/>
      <c r="F130" s="1735"/>
      <c r="G130" s="1735"/>
      <c r="H130" s="1735"/>
      <c r="I130" s="1735"/>
      <c r="J130" s="1735"/>
      <c r="K130" s="1735"/>
      <c r="L130" s="1735"/>
      <c r="M130" s="1735"/>
      <c r="N130" s="1735"/>
      <c r="O130" s="1735"/>
      <c r="P130" s="1736"/>
      <c r="Q130" s="2"/>
    </row>
    <row r="131" spans="1:18" ht="82.5" customHeight="1" thickBot="1">
      <c r="A131" s="1737"/>
      <c r="B131" s="1738"/>
      <c r="C131" s="1738"/>
      <c r="D131" s="1738"/>
      <c r="E131" s="1738"/>
      <c r="F131" s="1738"/>
      <c r="G131" s="1738"/>
      <c r="H131" s="1738"/>
      <c r="I131" s="1738"/>
      <c r="J131" s="1738"/>
      <c r="K131" s="1738"/>
      <c r="L131" s="1738"/>
      <c r="M131" s="1738"/>
      <c r="N131" s="1738"/>
      <c r="O131" s="1738"/>
      <c r="P131" s="1739"/>
      <c r="Q131" s="2"/>
      <c r="R131" s="4"/>
    </row>
    <row r="132" spans="1:16" ht="21" customHeight="1" hidden="1">
      <c r="A132" s="24"/>
      <c r="B132" s="25"/>
      <c r="C132" s="25"/>
      <c r="D132" s="25"/>
      <c r="E132" s="25"/>
      <c r="F132" s="25"/>
      <c r="G132" s="25"/>
      <c r="H132" s="25"/>
      <c r="I132" s="25"/>
      <c r="J132" s="25"/>
      <c r="K132" s="25"/>
      <c r="L132" s="25"/>
      <c r="M132" s="25"/>
      <c r="N132" s="25"/>
      <c r="O132" s="25"/>
      <c r="P132" s="26"/>
    </row>
  </sheetData>
  <sheetProtection/>
  <mergeCells count="153">
    <mergeCell ref="A83:C83"/>
    <mergeCell ref="E83:F83"/>
    <mergeCell ref="A72:F72"/>
    <mergeCell ref="A70:F70"/>
    <mergeCell ref="E88:F88"/>
    <mergeCell ref="A87:C87"/>
    <mergeCell ref="A88:C88"/>
    <mergeCell ref="A79:C79"/>
    <mergeCell ref="E79:F79"/>
    <mergeCell ref="E87:F87"/>
    <mergeCell ref="A85:C85"/>
    <mergeCell ref="E85:F85"/>
    <mergeCell ref="A86:C86"/>
    <mergeCell ref="G77:P77"/>
    <mergeCell ref="L78:M78"/>
    <mergeCell ref="A75:F75"/>
    <mergeCell ref="A77:F77"/>
    <mergeCell ref="A82:C82"/>
    <mergeCell ref="E82:F82"/>
    <mergeCell ref="A76:P76"/>
    <mergeCell ref="A81:C81"/>
    <mergeCell ref="N78:P78"/>
    <mergeCell ref="A78:C78"/>
    <mergeCell ref="G61:P61"/>
    <mergeCell ref="A73:F73"/>
    <mergeCell ref="A74:F74"/>
    <mergeCell ref="A68:F68"/>
    <mergeCell ref="A64:F64"/>
    <mergeCell ref="A69:F69"/>
    <mergeCell ref="G68:P68"/>
    <mergeCell ref="A67:F67"/>
    <mergeCell ref="A61:F61"/>
    <mergeCell ref="A66:F66"/>
    <mergeCell ref="A105:I105"/>
    <mergeCell ref="A104:I104"/>
    <mergeCell ref="A107:I107"/>
    <mergeCell ref="A80:C80"/>
    <mergeCell ref="E80:F80"/>
    <mergeCell ref="A84:C84"/>
    <mergeCell ref="E81:F81"/>
    <mergeCell ref="A110:I110"/>
    <mergeCell ref="A109:I109"/>
    <mergeCell ref="G89:K89"/>
    <mergeCell ref="A108:K108"/>
    <mergeCell ref="A106:I106"/>
    <mergeCell ref="A127:I127"/>
    <mergeCell ref="A126:I126"/>
    <mergeCell ref="A112:I112"/>
    <mergeCell ref="A119:I119"/>
    <mergeCell ref="A120:I120"/>
    <mergeCell ref="A121:I121"/>
    <mergeCell ref="A115:I115"/>
    <mergeCell ref="A123:I123"/>
    <mergeCell ref="A113:I113"/>
    <mergeCell ref="A40:F40"/>
    <mergeCell ref="A41:F41"/>
    <mergeCell ref="G55:P55"/>
    <mergeCell ref="A101:K101"/>
    <mergeCell ref="E89:F89"/>
    <mergeCell ref="A96:I96"/>
    <mergeCell ref="A26:F26"/>
    <mergeCell ref="A33:F33"/>
    <mergeCell ref="A55:F55"/>
    <mergeCell ref="A38:F38"/>
    <mergeCell ref="A39:F39"/>
    <mergeCell ref="A28:F28"/>
    <mergeCell ref="A32:F32"/>
    <mergeCell ref="A49:F49"/>
    <mergeCell ref="A45:F45"/>
    <mergeCell ref="A89:C89"/>
    <mergeCell ref="E86:F86"/>
    <mergeCell ref="E84:F84"/>
    <mergeCell ref="A102:I102"/>
    <mergeCell ref="A103:I103"/>
    <mergeCell ref="A130:P131"/>
    <mergeCell ref="A117:K117"/>
    <mergeCell ref="A129:P129"/>
    <mergeCell ref="A124:K124"/>
    <mergeCell ref="A128:I128"/>
    <mergeCell ref="A122:I122"/>
    <mergeCell ref="A118:I118"/>
    <mergeCell ref="A125:K125"/>
    <mergeCell ref="J123:K123"/>
    <mergeCell ref="A1:N1"/>
    <mergeCell ref="A2:P2"/>
    <mergeCell ref="A8:P8"/>
    <mergeCell ref="A9:P10"/>
    <mergeCell ref="E4:J4"/>
    <mergeCell ref="E5:J5"/>
    <mergeCell ref="E6:J6"/>
    <mergeCell ref="A11:P11"/>
    <mergeCell ref="A18:P18"/>
    <mergeCell ref="A17:P17"/>
    <mergeCell ref="A12:P16"/>
    <mergeCell ref="A22:F22"/>
    <mergeCell ref="A19:P19"/>
    <mergeCell ref="A20:P20"/>
    <mergeCell ref="A34:F34"/>
    <mergeCell ref="A35:F35"/>
    <mergeCell ref="A37:F37"/>
    <mergeCell ref="A36:F36"/>
    <mergeCell ref="A27:F27"/>
    <mergeCell ref="G23:P23"/>
    <mergeCell ref="A24:F24"/>
    <mergeCell ref="A25:F25"/>
    <mergeCell ref="A62:F62"/>
    <mergeCell ref="A59:F59"/>
    <mergeCell ref="A63:F63"/>
    <mergeCell ref="A60:F60"/>
    <mergeCell ref="A21:P21"/>
    <mergeCell ref="A42:F42"/>
    <mergeCell ref="A43:F43"/>
    <mergeCell ref="A44:F44"/>
    <mergeCell ref="A46:F46"/>
    <mergeCell ref="A23:F23"/>
    <mergeCell ref="A58:F58"/>
    <mergeCell ref="A50:F50"/>
    <mergeCell ref="A47:F47"/>
    <mergeCell ref="A51:F51"/>
    <mergeCell ref="A54:F54"/>
    <mergeCell ref="A57:F57"/>
    <mergeCell ref="A52:F52"/>
    <mergeCell ref="A53:F53"/>
    <mergeCell ref="A56:F56"/>
    <mergeCell ref="P92:P93"/>
    <mergeCell ref="L92:L93"/>
    <mergeCell ref="N87:P87"/>
    <mergeCell ref="O92:O93"/>
    <mergeCell ref="N92:N93"/>
    <mergeCell ref="L89:M89"/>
    <mergeCell ref="N89:P89"/>
    <mergeCell ref="M92:M93"/>
    <mergeCell ref="L87:M87"/>
    <mergeCell ref="A111:K111"/>
    <mergeCell ref="A29:F29"/>
    <mergeCell ref="A31:F31"/>
    <mergeCell ref="A30:F30"/>
    <mergeCell ref="A95:K95"/>
    <mergeCell ref="A71:F71"/>
    <mergeCell ref="A65:F65"/>
    <mergeCell ref="A94:K94"/>
    <mergeCell ref="G87:K87"/>
    <mergeCell ref="A48:F48"/>
    <mergeCell ref="J118:K118"/>
    <mergeCell ref="E78:F78"/>
    <mergeCell ref="G78:I78"/>
    <mergeCell ref="A97:I97"/>
    <mergeCell ref="A116:K116"/>
    <mergeCell ref="A98:I98"/>
    <mergeCell ref="A99:I99"/>
    <mergeCell ref="A100:I100"/>
    <mergeCell ref="A114:K114"/>
    <mergeCell ref="A92:K93"/>
  </mergeCells>
  <printOptions/>
  <pageMargins left="0.3937007874015748" right="0.3937007874015748" top="0.6692913385826772" bottom="0.1968503937007874" header="0.1968503937007874" footer="0.1968503937007874"/>
  <pageSetup horizontalDpi="600" verticalDpi="600" orientation="landscape" scale="80" r:id="rId1"/>
  <headerFooter alignWithMargins="0">
    <oddHeader>&amp;CComune di INVERUNO</oddHeader>
    <oddFooter>&amp;L&amp;"Tahoma,Corsivo"&amp;8Elenco Processi&amp;R&amp;P</oddFooter>
  </headerFooter>
  <rowBreaks count="1" manualBreakCount="1">
    <brk id="131" max="255" man="1"/>
  </rowBreaks>
</worksheet>
</file>

<file path=xl/worksheets/sheet13.xml><?xml version="1.0" encoding="utf-8"?>
<worksheet xmlns="http://schemas.openxmlformats.org/spreadsheetml/2006/main" xmlns:r="http://schemas.openxmlformats.org/officeDocument/2006/relationships">
  <dimension ref="A1:S78"/>
  <sheetViews>
    <sheetView zoomScalePageLayoutView="0" workbookViewId="0" topLeftCell="A28">
      <selection activeCell="N69" sqref="N69"/>
    </sheetView>
  </sheetViews>
  <sheetFormatPr defaultColWidth="9.140625" defaultRowHeight="12.75"/>
  <cols>
    <col min="1" max="6" width="9.140625" style="274" customWidth="1"/>
    <col min="7" max="7" width="13.140625" style="274" customWidth="1"/>
    <col min="8" max="8" width="13.8515625" style="274" customWidth="1"/>
    <col min="9" max="9" width="13.28125" style="274" customWidth="1"/>
    <col min="10" max="10" width="0.2890625" style="274" hidden="1" customWidth="1"/>
    <col min="11" max="11" width="9.140625" style="274" hidden="1" customWidth="1"/>
    <col min="12" max="13" width="13.28125" style="274" customWidth="1"/>
    <col min="14" max="14" width="15.0039062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112</v>
      </c>
      <c r="F4" s="1781"/>
      <c r="G4" s="1781"/>
      <c r="H4" s="1781"/>
      <c r="I4" s="1781"/>
      <c r="J4" s="1781"/>
      <c r="K4" s="276"/>
      <c r="L4" s="276"/>
      <c r="M4" s="276"/>
      <c r="N4" s="276"/>
      <c r="O4" s="276"/>
      <c r="P4" s="278"/>
    </row>
    <row r="5" spans="1:16" ht="12.75">
      <c r="A5" s="275" t="s">
        <v>422</v>
      </c>
      <c r="B5" s="276"/>
      <c r="C5" s="276"/>
      <c r="D5" s="276"/>
      <c r="E5" s="1781" t="s">
        <v>1447</v>
      </c>
      <c r="F5" s="1781"/>
      <c r="G5" s="1781"/>
      <c r="H5" s="1781"/>
      <c r="I5" s="1781"/>
      <c r="J5" s="1781"/>
      <c r="K5" s="276"/>
      <c r="L5" s="276" t="s">
        <v>1462</v>
      </c>
      <c r="M5" s="276"/>
      <c r="N5" s="276"/>
      <c r="O5" s="276"/>
      <c r="P5" s="278"/>
    </row>
    <row r="6" spans="1:16" ht="12.75">
      <c r="A6" s="275" t="s">
        <v>423</v>
      </c>
      <c r="B6" s="276"/>
      <c r="C6" s="276"/>
      <c r="D6" s="276"/>
      <c r="E6" s="1799"/>
      <c r="F6" s="1799"/>
      <c r="G6" s="1799"/>
      <c r="H6" s="1799"/>
      <c r="I6" s="1799"/>
      <c r="J6" s="1799"/>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568</v>
      </c>
      <c r="B8" s="1774"/>
      <c r="C8" s="1774"/>
      <c r="D8" s="1774"/>
      <c r="E8" s="1774"/>
      <c r="F8" s="1774"/>
      <c r="G8" s="1774"/>
      <c r="H8" s="1774"/>
      <c r="I8" s="1774"/>
      <c r="J8" s="1774"/>
      <c r="K8" s="1774"/>
      <c r="L8" s="1774"/>
      <c r="M8" s="1774"/>
      <c r="N8" s="1774"/>
      <c r="O8" s="1774"/>
      <c r="P8" s="1775"/>
      <c r="Q8" s="282"/>
    </row>
    <row r="9" spans="1:17" ht="12.75" customHeight="1">
      <c r="A9" s="1692" t="s">
        <v>968</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981</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969</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371">
        <f>(G24+H24+I24)/3</f>
        <v>8616</v>
      </c>
      <c r="K24" s="372"/>
      <c r="L24" s="373">
        <f>(G24+H24+I24)/3</f>
        <v>8616</v>
      </c>
      <c r="M24" s="374">
        <v>8600</v>
      </c>
      <c r="N24" s="296">
        <f>Caratteristiche!M5</f>
        <v>8604</v>
      </c>
      <c r="O24" s="297"/>
      <c r="P24" s="298"/>
      <c r="Q24" s="299"/>
    </row>
    <row r="25" spans="1:16" ht="14.25" customHeight="1">
      <c r="A25" s="1664" t="s">
        <v>1253</v>
      </c>
      <c r="B25" s="1665"/>
      <c r="C25" s="1665"/>
      <c r="D25" s="1665"/>
      <c r="E25" s="1665"/>
      <c r="F25" s="1665"/>
      <c r="G25" s="81">
        <v>51</v>
      </c>
      <c r="H25" s="81">
        <v>54</v>
      </c>
      <c r="I25" s="1175">
        <v>54</v>
      </c>
      <c r="J25" s="81">
        <f aca="true" t="shared" si="0" ref="J25:J30">(G25+H25+I25)/3</f>
        <v>53</v>
      </c>
      <c r="K25" s="82"/>
      <c r="L25" s="307">
        <f aca="true" t="shared" si="1" ref="L25:L32">(G25+H25+I25)/3</f>
        <v>53</v>
      </c>
      <c r="M25" s="84">
        <v>70</v>
      </c>
      <c r="N25" s="85">
        <v>72</v>
      </c>
      <c r="O25" s="305">
        <f aca="true" t="shared" si="2" ref="O25:O32">(N25/L25)-100%</f>
        <v>0.35849056603773577</v>
      </c>
      <c r="P25" s="306">
        <f aca="true" t="shared" si="3" ref="P25:P32">(N25/M25)-100%</f>
        <v>0.02857142857142847</v>
      </c>
    </row>
    <row r="26" spans="1:16" ht="14.25" customHeight="1">
      <c r="A26" s="1664" t="s">
        <v>375</v>
      </c>
      <c r="B26" s="1665"/>
      <c r="C26" s="1665"/>
      <c r="D26" s="1665"/>
      <c r="E26" s="1665"/>
      <c r="F26" s="1665"/>
      <c r="G26" s="81">
        <v>51</v>
      </c>
      <c r="H26" s="81">
        <v>54</v>
      </c>
      <c r="I26" s="1147">
        <v>54</v>
      </c>
      <c r="J26" s="81">
        <f t="shared" si="0"/>
        <v>53</v>
      </c>
      <c r="K26" s="82"/>
      <c r="L26" s="614">
        <f t="shared" si="1"/>
        <v>53</v>
      </c>
      <c r="M26" s="112">
        <v>70</v>
      </c>
      <c r="N26" s="115">
        <v>72</v>
      </c>
      <c r="O26" s="305">
        <f t="shared" si="2"/>
        <v>0.35849056603773577</v>
      </c>
      <c r="P26" s="306">
        <f t="shared" si="3"/>
        <v>0.02857142857142847</v>
      </c>
    </row>
    <row r="27" spans="1:16" ht="12.75" customHeight="1">
      <c r="A27" s="1664" t="s">
        <v>970</v>
      </c>
      <c r="B27" s="1665"/>
      <c r="C27" s="1665"/>
      <c r="D27" s="1665"/>
      <c r="E27" s="1665"/>
      <c r="F27" s="1665"/>
      <c r="G27" s="81">
        <v>51</v>
      </c>
      <c r="H27" s="81">
        <v>54</v>
      </c>
      <c r="I27" s="1147">
        <v>54</v>
      </c>
      <c r="J27" s="81">
        <f t="shared" si="0"/>
        <v>53</v>
      </c>
      <c r="K27" s="82"/>
      <c r="L27" s="615">
        <f t="shared" si="1"/>
        <v>53</v>
      </c>
      <c r="M27" s="112">
        <v>70</v>
      </c>
      <c r="N27" s="115">
        <v>72</v>
      </c>
      <c r="O27" s="305">
        <f t="shared" si="2"/>
        <v>0.35849056603773577</v>
      </c>
      <c r="P27" s="306">
        <f t="shared" si="3"/>
        <v>0.02857142857142847</v>
      </c>
    </row>
    <row r="28" spans="1:16" ht="12" customHeight="1">
      <c r="A28" s="1664" t="s">
        <v>971</v>
      </c>
      <c r="B28" s="1665"/>
      <c r="C28" s="1665"/>
      <c r="D28" s="1665"/>
      <c r="E28" s="1665"/>
      <c r="F28" s="1665"/>
      <c r="G28" s="81">
        <v>51</v>
      </c>
      <c r="H28" s="81">
        <v>54</v>
      </c>
      <c r="I28" s="1147">
        <v>54</v>
      </c>
      <c r="J28" s="81">
        <f t="shared" si="0"/>
        <v>53</v>
      </c>
      <c r="K28" s="82"/>
      <c r="L28" s="615">
        <f t="shared" si="1"/>
        <v>53</v>
      </c>
      <c r="M28" s="112">
        <v>70</v>
      </c>
      <c r="N28" s="115">
        <v>72</v>
      </c>
      <c r="O28" s="381">
        <f t="shared" si="2"/>
        <v>0.35849056603773577</v>
      </c>
      <c r="P28" s="310">
        <f t="shared" si="3"/>
        <v>0.02857142857142847</v>
      </c>
    </row>
    <row r="29" spans="1:16" ht="12" customHeight="1">
      <c r="A29" s="1664" t="s">
        <v>71</v>
      </c>
      <c r="B29" s="1665"/>
      <c r="C29" s="1665"/>
      <c r="D29" s="1665"/>
      <c r="E29" s="1665"/>
      <c r="F29" s="1665"/>
      <c r="G29" s="81">
        <v>2</v>
      </c>
      <c r="H29" s="81">
        <v>2</v>
      </c>
      <c r="I29" s="1175">
        <v>2</v>
      </c>
      <c r="J29" s="81">
        <f t="shared" si="0"/>
        <v>2</v>
      </c>
      <c r="K29" s="82"/>
      <c r="L29" s="615">
        <f t="shared" si="1"/>
        <v>2</v>
      </c>
      <c r="M29" s="84">
        <v>2</v>
      </c>
      <c r="N29" s="85">
        <v>2</v>
      </c>
      <c r="O29" s="305">
        <f t="shared" si="2"/>
        <v>0</v>
      </c>
      <c r="P29" s="306">
        <f t="shared" si="3"/>
        <v>0</v>
      </c>
    </row>
    <row r="30" spans="1:16" ht="12" customHeight="1">
      <c r="A30" s="1664" t="s">
        <v>1019</v>
      </c>
      <c r="B30" s="1665"/>
      <c r="C30" s="1665"/>
      <c r="D30" s="1665"/>
      <c r="E30" s="1665"/>
      <c r="F30" s="1665"/>
      <c r="G30" s="619">
        <f>Organizzazione!E8</f>
        <v>32</v>
      </c>
      <c r="H30" s="619">
        <f>Organizzazione!G8</f>
        <v>32</v>
      </c>
      <c r="I30" s="1160">
        <f>Organizzazione!I8</f>
        <v>32</v>
      </c>
      <c r="J30" s="81">
        <f t="shared" si="0"/>
        <v>32</v>
      </c>
      <c r="K30" s="82"/>
      <c r="L30" s="307">
        <f t="shared" si="1"/>
        <v>32</v>
      </c>
      <c r="M30" s="148">
        <v>31</v>
      </c>
      <c r="N30" s="148">
        <v>31</v>
      </c>
      <c r="O30" s="381">
        <f t="shared" si="2"/>
        <v>-0.03125</v>
      </c>
      <c r="P30" s="310">
        <f t="shared" si="3"/>
        <v>0</v>
      </c>
    </row>
    <row r="31" spans="1:16" ht="12" customHeight="1">
      <c r="A31" s="1664"/>
      <c r="B31" s="1665"/>
      <c r="C31" s="1665"/>
      <c r="D31" s="1665"/>
      <c r="E31" s="1665"/>
      <c r="F31" s="1665"/>
      <c r="G31" s="81"/>
      <c r="H31" s="81"/>
      <c r="I31" s="81"/>
      <c r="J31" s="81"/>
      <c r="K31" s="82"/>
      <c r="L31" s="178">
        <f t="shared" si="1"/>
        <v>0</v>
      </c>
      <c r="M31" s="112"/>
      <c r="N31" s="115"/>
      <c r="O31" s="179" t="e">
        <f t="shared" si="2"/>
        <v>#DIV/0!</v>
      </c>
      <c r="P31" s="176" t="e">
        <f t="shared" si="3"/>
        <v>#DIV/0!</v>
      </c>
    </row>
    <row r="32" spans="1:16" ht="12" customHeight="1">
      <c r="A32" s="1664"/>
      <c r="B32" s="1665"/>
      <c r="C32" s="1665"/>
      <c r="D32" s="1665"/>
      <c r="E32" s="1665"/>
      <c r="F32" s="1665"/>
      <c r="G32" s="81"/>
      <c r="H32" s="81"/>
      <c r="I32" s="81"/>
      <c r="J32" s="81"/>
      <c r="K32" s="82"/>
      <c r="L32" s="83">
        <f t="shared" si="1"/>
        <v>0</v>
      </c>
      <c r="M32" s="112"/>
      <c r="N32" s="115"/>
      <c r="O32" s="86" t="e">
        <f t="shared" si="2"/>
        <v>#DIV/0!</v>
      </c>
      <c r="P32" s="87" t="e">
        <f t="shared" si="3"/>
        <v>#DIV/0!</v>
      </c>
    </row>
    <row r="33" spans="1:16" ht="12.75" hidden="1">
      <c r="A33" s="1401"/>
      <c r="B33" s="1402"/>
      <c r="C33" s="1402"/>
      <c r="D33" s="1402"/>
      <c r="E33" s="1402"/>
      <c r="F33" s="1402"/>
      <c r="G33" s="1402"/>
      <c r="H33" s="1402"/>
      <c r="I33" s="1402"/>
      <c r="J33" s="1402"/>
      <c r="K33" s="1402"/>
      <c r="L33" s="1802"/>
      <c r="M33" s="1402"/>
      <c r="N33" s="1402"/>
      <c r="O33" s="1802"/>
      <c r="P33" s="1803"/>
    </row>
    <row r="34" spans="1:18" ht="12.75" customHeight="1">
      <c r="A34" s="1719" t="s">
        <v>426</v>
      </c>
      <c r="B34" s="1720"/>
      <c r="C34" s="1720"/>
      <c r="D34" s="1720"/>
      <c r="E34" s="1720"/>
      <c r="F34" s="1720"/>
      <c r="G34" s="1793"/>
      <c r="H34" s="1793"/>
      <c r="I34" s="1793"/>
      <c r="J34" s="1793"/>
      <c r="K34" s="1793"/>
      <c r="L34" s="1793"/>
      <c r="M34" s="1793"/>
      <c r="N34" s="1793"/>
      <c r="O34" s="1793"/>
      <c r="P34" s="1794"/>
      <c r="R34" s="314"/>
    </row>
    <row r="35" spans="1:18" ht="25.5" customHeight="1">
      <c r="A35" s="1791" t="s">
        <v>1292</v>
      </c>
      <c r="B35" s="1792"/>
      <c r="C35" s="1792"/>
      <c r="D35" s="1792"/>
      <c r="E35" s="1792"/>
      <c r="F35" s="1792"/>
      <c r="G35" s="74">
        <v>15</v>
      </c>
      <c r="H35" s="74">
        <v>15</v>
      </c>
      <c r="I35" s="74">
        <v>15</v>
      </c>
      <c r="J35" s="74">
        <f>(G35+H35+I35)/3</f>
        <v>15</v>
      </c>
      <c r="K35" s="75"/>
      <c r="L35" s="295">
        <f>(G35+H35+I35)/3</f>
        <v>15</v>
      </c>
      <c r="M35" s="77">
        <v>15</v>
      </c>
      <c r="N35" s="78">
        <v>15</v>
      </c>
      <c r="O35" s="297">
        <f>(N35/L35)-100%</f>
        <v>0</v>
      </c>
      <c r="P35" s="298">
        <f>(N35/M35)-100%</f>
        <v>0</v>
      </c>
      <c r="R35" s="314"/>
    </row>
    <row r="36" spans="1:18" ht="12.75" customHeight="1">
      <c r="A36" s="1664"/>
      <c r="B36" s="1665"/>
      <c r="C36" s="1665"/>
      <c r="D36" s="1665"/>
      <c r="E36" s="1665"/>
      <c r="F36" s="1665"/>
      <c r="G36" s="81"/>
      <c r="H36" s="81"/>
      <c r="I36" s="81"/>
      <c r="J36" s="81">
        <f>(G36+H36+I36)/3</f>
        <v>0</v>
      </c>
      <c r="K36" s="82"/>
      <c r="L36" s="83">
        <f>(G36+H36+I36)/3</f>
        <v>0</v>
      </c>
      <c r="M36" s="84"/>
      <c r="N36" s="85"/>
      <c r="O36" s="86" t="e">
        <f>(N36/L36)-100%</f>
        <v>#DIV/0!</v>
      </c>
      <c r="P36" s="87" t="e">
        <f>(N36/M36)-100%</f>
        <v>#DIV/0!</v>
      </c>
      <c r="R36" s="314"/>
    </row>
    <row r="37" spans="1:16" ht="14.25" customHeight="1">
      <c r="A37" s="1719" t="s">
        <v>427</v>
      </c>
      <c r="B37" s="1720"/>
      <c r="C37" s="1720"/>
      <c r="D37" s="1720"/>
      <c r="E37" s="1720"/>
      <c r="F37" s="1720"/>
      <c r="G37" s="1720"/>
      <c r="H37" s="1720"/>
      <c r="I37" s="1720"/>
      <c r="J37" s="1720"/>
      <c r="K37" s="1720"/>
      <c r="L37" s="1720"/>
      <c r="M37" s="1720"/>
      <c r="N37" s="1720"/>
      <c r="O37" s="1720"/>
      <c r="P37" s="1721"/>
    </row>
    <row r="38" spans="1:16" ht="16.5" customHeight="1">
      <c r="A38" s="2032" t="s">
        <v>268</v>
      </c>
      <c r="B38" s="2033"/>
      <c r="C38" s="2033"/>
      <c r="D38" s="2033"/>
      <c r="E38" s="2033"/>
      <c r="F38" s="2033"/>
      <c r="G38" s="246">
        <v>111812.37</v>
      </c>
      <c r="H38" s="246">
        <v>218556.12</v>
      </c>
      <c r="I38" s="246">
        <v>220471.44</v>
      </c>
      <c r="J38" s="247">
        <f>(G38+H38+I38)/3</f>
        <v>183613.30999999997</v>
      </c>
      <c r="K38" s="248"/>
      <c r="L38" s="315">
        <f>(G38+H38+I38)/3</f>
        <v>183613.30999999997</v>
      </c>
      <c r="M38" s="958">
        <f>'[1]COSTO PROCESSO'!$K$324</f>
        <v>289603.554</v>
      </c>
      <c r="N38" s="954">
        <f>'[1]COSTO PROCESSO'!$L$324</f>
        <v>290638.194</v>
      </c>
      <c r="O38" s="297">
        <f>(N38/L38)-100%</f>
        <v>0.5828819490264625</v>
      </c>
      <c r="P38" s="298">
        <f>(N38/M38)-100%</f>
        <v>0.0035726080903000224</v>
      </c>
    </row>
    <row r="39" spans="1:16" ht="12.75">
      <c r="A39" s="2034" t="s">
        <v>406</v>
      </c>
      <c r="B39" s="2035"/>
      <c r="C39" s="2035"/>
      <c r="D39" s="2035"/>
      <c r="E39" s="2035"/>
      <c r="F39" s="2035"/>
      <c r="G39" s="246"/>
      <c r="H39" s="246"/>
      <c r="I39" s="246"/>
      <c r="J39" s="246">
        <f>(G39+H39+I39)/3</f>
        <v>0</v>
      </c>
      <c r="K39" s="251"/>
      <c r="L39" s="315">
        <f>(G39+H39+I39)/3</f>
        <v>0</v>
      </c>
      <c r="M39" s="958"/>
      <c r="N39" s="954"/>
      <c r="O39" s="305" t="e">
        <f>(N39/L39)-100%</f>
        <v>#DIV/0!</v>
      </c>
      <c r="P39" s="306" t="e">
        <f>(N39/M39)-100%</f>
        <v>#DIV/0!</v>
      </c>
    </row>
    <row r="40" spans="1:16" ht="12.75">
      <c r="A40" s="1829" t="s">
        <v>972</v>
      </c>
      <c r="B40" s="1830"/>
      <c r="C40" s="1830"/>
      <c r="D40" s="1830"/>
      <c r="E40" s="1830"/>
      <c r="F40" s="1830"/>
      <c r="G40" s="246"/>
      <c r="H40" s="246"/>
      <c r="I40" s="246"/>
      <c r="J40" s="246">
        <f>(G40+H40+I40)/3</f>
        <v>0</v>
      </c>
      <c r="K40" s="251"/>
      <c r="L40" s="315">
        <f>(G40+H40+I40)/3</f>
        <v>0</v>
      </c>
      <c r="M40" s="958"/>
      <c r="N40" s="954"/>
      <c r="O40" s="305" t="e">
        <f>(N40/L40)-100%</f>
        <v>#DIV/0!</v>
      </c>
      <c r="P40" s="306" t="e">
        <f>(N40/M40)-100%</f>
        <v>#DIV/0!</v>
      </c>
    </row>
    <row r="41" spans="1:16" ht="12.75">
      <c r="A41" s="1664"/>
      <c r="B41" s="1665"/>
      <c r="C41" s="1665"/>
      <c r="D41" s="1665"/>
      <c r="E41" s="1665"/>
      <c r="F41" s="1665"/>
      <c r="G41" s="81"/>
      <c r="H41" s="81"/>
      <c r="I41" s="81"/>
      <c r="J41" s="81">
        <f>(G41+H41+I41)/3</f>
        <v>0</v>
      </c>
      <c r="K41" s="82"/>
      <c r="L41" s="83">
        <f>(G41+H41+I41)/3</f>
        <v>0</v>
      </c>
      <c r="M41" s="979"/>
      <c r="N41" s="980"/>
      <c r="O41" s="86" t="e">
        <f>(N41/L41)-100%</f>
        <v>#DIV/0!</v>
      </c>
      <c r="P41" s="87" t="e">
        <f>(N41/M41)-100%</f>
        <v>#DIV/0!</v>
      </c>
    </row>
    <row r="42" spans="1:16" ht="12.75">
      <c r="A42" s="1664"/>
      <c r="B42" s="1665"/>
      <c r="C42" s="1665"/>
      <c r="D42" s="1665"/>
      <c r="E42" s="1665"/>
      <c r="F42" s="1665"/>
      <c r="G42" s="81"/>
      <c r="H42" s="81"/>
      <c r="I42" s="81"/>
      <c r="J42" s="81">
        <f>(G42+H42+I42)/3</f>
        <v>0</v>
      </c>
      <c r="K42" s="82"/>
      <c r="L42" s="83">
        <f>(G42+H42+I42)/3</f>
        <v>0</v>
      </c>
      <c r="M42" s="979"/>
      <c r="N42" s="980"/>
      <c r="O42" s="86" t="e">
        <f>(N42/L42)-100%</f>
        <v>#DIV/0!</v>
      </c>
      <c r="P42" s="87" t="e">
        <f>(N42/M42)-100%</f>
        <v>#DIV/0!</v>
      </c>
    </row>
    <row r="43" spans="1:19" ht="12" customHeight="1">
      <c r="A43" s="1719" t="s">
        <v>428</v>
      </c>
      <c r="B43" s="1720"/>
      <c r="C43" s="1720"/>
      <c r="D43" s="1720"/>
      <c r="E43" s="1720"/>
      <c r="F43" s="1720"/>
      <c r="G43" s="1720"/>
      <c r="H43" s="1720"/>
      <c r="I43" s="1720"/>
      <c r="J43" s="1720"/>
      <c r="K43" s="1720"/>
      <c r="L43" s="1720"/>
      <c r="M43" s="1720"/>
      <c r="N43" s="1720"/>
      <c r="O43" s="1720"/>
      <c r="P43" s="1721"/>
      <c r="S43" s="316"/>
    </row>
    <row r="44" spans="1:16" ht="15" customHeight="1">
      <c r="A44" s="1818" t="s">
        <v>507</v>
      </c>
      <c r="B44" s="1819"/>
      <c r="C44" s="1819"/>
      <c r="D44" s="1819"/>
      <c r="E44" s="1819"/>
      <c r="F44" s="1819"/>
      <c r="G44" s="195"/>
      <c r="H44" s="195"/>
      <c r="I44" s="195"/>
      <c r="J44" s="195">
        <f>(G44+H44+I44)/3</f>
        <v>0</v>
      </c>
      <c r="K44" s="317"/>
      <c r="L44" s="318">
        <f>(G44+H44+I44)/3</f>
        <v>0</v>
      </c>
      <c r="M44" s="196"/>
      <c r="N44" s="197"/>
      <c r="O44" s="297" t="e">
        <f>(N44/L44)-100%</f>
        <v>#DIV/0!</v>
      </c>
      <c r="P44" s="298" t="e">
        <f>(N44/M44)-100%</f>
        <v>#DIV/0!</v>
      </c>
    </row>
    <row r="45" spans="1:16" ht="12.75">
      <c r="A45" s="1664" t="s">
        <v>973</v>
      </c>
      <c r="B45" s="1665"/>
      <c r="C45" s="1665"/>
      <c r="D45" s="1665"/>
      <c r="E45" s="1665"/>
      <c r="F45" s="1665"/>
      <c r="G45" s="177"/>
      <c r="H45" s="177"/>
      <c r="I45" s="177"/>
      <c r="J45" s="177">
        <f>(G45+H45+I45)/3</f>
        <v>0</v>
      </c>
      <c r="K45" s="571"/>
      <c r="L45" s="394">
        <f>(G45+H45+I45)/3</f>
        <v>0</v>
      </c>
      <c r="M45" s="190"/>
      <c r="N45" s="191"/>
      <c r="O45" s="305" t="e">
        <f>(N45/L45)-100%</f>
        <v>#DIV/0!</v>
      </c>
      <c r="P45" s="306" t="e">
        <f>(N45/M45)-100%</f>
        <v>#DIV/0!</v>
      </c>
    </row>
    <row r="46" spans="1:16" ht="13.5" thickBot="1">
      <c r="A46" s="1722"/>
      <c r="B46" s="1723"/>
      <c r="C46" s="1723"/>
      <c r="D46" s="1723"/>
      <c r="E46" s="1723"/>
      <c r="F46" s="1723"/>
      <c r="G46" s="96"/>
      <c r="H46" s="96"/>
      <c r="I46" s="96"/>
      <c r="J46" s="96">
        <f>(G46+H46+I46)/3</f>
        <v>0</v>
      </c>
      <c r="K46" s="97"/>
      <c r="L46" s="98">
        <f>(G46+H46+I46)/3</f>
        <v>0</v>
      </c>
      <c r="M46" s="99"/>
      <c r="N46" s="100"/>
      <c r="O46" s="101" t="e">
        <f>(N46/L46)-100%</f>
        <v>#DIV/0!</v>
      </c>
      <c r="P46" s="102" t="e">
        <f>(N46/M46)-100%</f>
        <v>#DIV/0!</v>
      </c>
    </row>
    <row r="47" spans="1:16" ht="18.75" customHeight="1" thickBot="1">
      <c r="A47" s="1811"/>
      <c r="B47" s="1802"/>
      <c r="C47" s="1802"/>
      <c r="D47" s="1802"/>
      <c r="E47" s="1802"/>
      <c r="F47" s="1802"/>
      <c r="G47" s="1802"/>
      <c r="H47" s="1802"/>
      <c r="I47" s="1802"/>
      <c r="J47" s="1802"/>
      <c r="K47" s="1802"/>
      <c r="L47" s="1802"/>
      <c r="M47" s="1802"/>
      <c r="N47" s="1802"/>
      <c r="O47" s="1802"/>
      <c r="P47" s="1803"/>
    </row>
    <row r="48" spans="1:16" ht="12.75">
      <c r="A48" s="1823" t="s">
        <v>430</v>
      </c>
      <c r="B48" s="1824"/>
      <c r="C48" s="1824"/>
      <c r="D48" s="1824"/>
      <c r="E48" s="1824"/>
      <c r="F48" s="1825"/>
      <c r="G48" s="1808" t="s">
        <v>434</v>
      </c>
      <c r="H48" s="1809"/>
      <c r="I48" s="1809"/>
      <c r="J48" s="1809"/>
      <c r="K48" s="1809"/>
      <c r="L48" s="1809"/>
      <c r="M48" s="1809"/>
      <c r="N48" s="1809"/>
      <c r="O48" s="1809"/>
      <c r="P48" s="1810"/>
    </row>
    <row r="49" spans="1:16" ht="26.25" customHeight="1">
      <c r="A49" s="1680" t="s">
        <v>1234</v>
      </c>
      <c r="B49" s="1681"/>
      <c r="C49" s="1682"/>
      <c r="D49" s="319" t="s">
        <v>432</v>
      </c>
      <c r="E49" s="1698" t="s">
        <v>675</v>
      </c>
      <c r="F49" s="1699"/>
      <c r="G49" s="1680" t="s">
        <v>1235</v>
      </c>
      <c r="H49" s="1681"/>
      <c r="I49" s="1681"/>
      <c r="J49" s="320"/>
      <c r="K49" s="320"/>
      <c r="L49" s="1695" t="s">
        <v>1236</v>
      </c>
      <c r="M49" s="1682"/>
      <c r="N49" s="1681" t="s">
        <v>1237</v>
      </c>
      <c r="O49" s="1681"/>
      <c r="P49" s="1726"/>
    </row>
    <row r="50" spans="1:16" ht="12.75">
      <c r="A50" s="1675" t="s">
        <v>1057</v>
      </c>
      <c r="B50" s="1676"/>
      <c r="C50" s="1677"/>
      <c r="D50" s="321" t="s">
        <v>1058</v>
      </c>
      <c r="E50" s="1678">
        <v>0.15</v>
      </c>
      <c r="F50" s="1679"/>
      <c r="G50" s="1675"/>
      <c r="H50" s="1676"/>
      <c r="I50" s="1676"/>
      <c r="J50" s="1676"/>
      <c r="K50" s="1677"/>
      <c r="L50" s="2026"/>
      <c r="M50" s="2027"/>
      <c r="N50" s="1700"/>
      <c r="O50" s="1676"/>
      <c r="P50" s="1679"/>
    </row>
    <row r="51" spans="1:16" ht="12.75">
      <c r="A51" s="1675" t="s">
        <v>1059</v>
      </c>
      <c r="B51" s="1676"/>
      <c r="C51" s="1677"/>
      <c r="D51" s="321" t="s">
        <v>838</v>
      </c>
      <c r="E51" s="1678">
        <v>0.1</v>
      </c>
      <c r="F51" s="1679"/>
      <c r="G51" s="1675"/>
      <c r="H51" s="1676"/>
      <c r="I51" s="1676"/>
      <c r="J51" s="1676"/>
      <c r="K51" s="1677"/>
      <c r="L51" s="1700"/>
      <c r="M51" s="1677"/>
      <c r="N51" s="1700"/>
      <c r="O51" s="1676"/>
      <c r="P51" s="1679"/>
    </row>
    <row r="52" spans="1:16" ht="13.5" thickBot="1">
      <c r="A52" s="1670"/>
      <c r="B52" s="1671"/>
      <c r="C52" s="1672"/>
      <c r="D52" s="322"/>
      <c r="E52" s="1671"/>
      <c r="F52" s="1674"/>
      <c r="G52" s="1670"/>
      <c r="H52" s="1671"/>
      <c r="I52" s="1671"/>
      <c r="J52" s="1671"/>
      <c r="K52" s="1672"/>
      <c r="L52" s="1685"/>
      <c r="M52" s="1672"/>
      <c r="N52" s="1685"/>
      <c r="O52" s="1671"/>
      <c r="P52" s="1674"/>
    </row>
    <row r="53" spans="1:17" ht="13.5">
      <c r="A53" s="103"/>
      <c r="B53" s="6"/>
      <c r="C53" s="6"/>
      <c r="D53" s="6"/>
      <c r="E53" s="6"/>
      <c r="F53" s="6"/>
      <c r="G53" s="6"/>
      <c r="H53" s="6"/>
      <c r="I53" s="6"/>
      <c r="J53" s="6"/>
      <c r="K53" s="6"/>
      <c r="L53" s="6"/>
      <c r="M53" s="6"/>
      <c r="N53" s="6"/>
      <c r="O53" s="6"/>
      <c r="P53" s="50"/>
      <c r="Q53" s="282"/>
    </row>
    <row r="54" spans="1:17" ht="14.25" thickBot="1">
      <c r="A54" s="103"/>
      <c r="B54" s="6"/>
      <c r="C54" s="6"/>
      <c r="D54" s="6"/>
      <c r="E54" s="6"/>
      <c r="F54" s="6"/>
      <c r="G54" s="6"/>
      <c r="H54" s="6"/>
      <c r="I54" s="6"/>
      <c r="J54" s="6"/>
      <c r="K54" s="6"/>
      <c r="L54" s="6"/>
      <c r="M54" s="6"/>
      <c r="N54" s="6"/>
      <c r="O54" s="49"/>
      <c r="P54" s="51"/>
      <c r="Q54" s="282"/>
    </row>
    <row r="55" spans="1:17" ht="12.75" customHeight="1">
      <c r="A55" s="1755" t="s">
        <v>196</v>
      </c>
      <c r="B55" s="1756"/>
      <c r="C55" s="1756"/>
      <c r="D55" s="1756"/>
      <c r="E55" s="1756"/>
      <c r="F55" s="1756"/>
      <c r="G55" s="1756"/>
      <c r="H55" s="1756"/>
      <c r="I55" s="1756"/>
      <c r="J55" s="1756"/>
      <c r="K55" s="1757"/>
      <c r="L55" s="1812" t="s">
        <v>1250</v>
      </c>
      <c r="M55" s="1752" t="s">
        <v>1249</v>
      </c>
      <c r="N55" s="1789" t="s">
        <v>200</v>
      </c>
      <c r="O55" s="1816" t="s">
        <v>402</v>
      </c>
      <c r="P55" s="1797" t="s">
        <v>401</v>
      </c>
      <c r="Q55" s="282"/>
    </row>
    <row r="56" spans="1:17" ht="16.5" customHeight="1" thickBot="1">
      <c r="A56" s="1758"/>
      <c r="B56" s="1759"/>
      <c r="C56" s="1759"/>
      <c r="D56" s="1759"/>
      <c r="E56" s="1759"/>
      <c r="F56" s="1759"/>
      <c r="G56" s="1759"/>
      <c r="H56" s="1759"/>
      <c r="I56" s="1759"/>
      <c r="J56" s="1759"/>
      <c r="K56" s="1760"/>
      <c r="L56" s="1813"/>
      <c r="M56" s="1753"/>
      <c r="N56" s="1790"/>
      <c r="O56" s="1817"/>
      <c r="P56" s="1798"/>
      <c r="Q56" s="282"/>
    </row>
    <row r="57" spans="1:17" ht="16.5" customHeight="1" thickBot="1" thickTop="1">
      <c r="A57" s="1709" t="s">
        <v>396</v>
      </c>
      <c r="B57" s="1710"/>
      <c r="C57" s="1710"/>
      <c r="D57" s="1710"/>
      <c r="E57" s="1710"/>
      <c r="F57" s="1710"/>
      <c r="G57" s="1710"/>
      <c r="H57" s="1710"/>
      <c r="I57" s="1710"/>
      <c r="J57" s="1710"/>
      <c r="K57" s="1711"/>
      <c r="L57" s="323"/>
      <c r="M57" s="323"/>
      <c r="N57" s="324"/>
      <c r="O57" s="323"/>
      <c r="P57" s="325"/>
      <c r="Q57" s="282"/>
    </row>
    <row r="58" spans="1:19" ht="23.25" customHeight="1" thickTop="1">
      <c r="A58" s="1972" t="s">
        <v>974</v>
      </c>
      <c r="B58" s="1973"/>
      <c r="C58" s="1973"/>
      <c r="D58" s="1973"/>
      <c r="E58" s="1973"/>
      <c r="F58" s="1973"/>
      <c r="G58" s="1973"/>
      <c r="H58" s="1973"/>
      <c r="I58" s="1973"/>
      <c r="J58" s="1973"/>
      <c r="K58" s="1974"/>
      <c r="L58" s="362">
        <f>L25/L26</f>
        <v>1</v>
      </c>
      <c r="M58" s="399">
        <f>M25/M26</f>
        <v>1</v>
      </c>
      <c r="N58" s="487">
        <f>N25/N26</f>
        <v>1</v>
      </c>
      <c r="O58" s="331">
        <f>N58-M58</f>
        <v>0</v>
      </c>
      <c r="P58" s="330" t="str">
        <f>IF(N58&gt;=M58,"OK","NOOK")</f>
        <v>OK</v>
      </c>
      <c r="Q58" s="282"/>
      <c r="R58" s="299"/>
      <c r="S58" s="299"/>
    </row>
    <row r="59" spans="1:17" ht="24.75" customHeight="1">
      <c r="A59" s="1754" t="s">
        <v>975</v>
      </c>
      <c r="B59" s="1728"/>
      <c r="C59" s="1728"/>
      <c r="D59" s="1728"/>
      <c r="E59" s="1728"/>
      <c r="F59" s="1728"/>
      <c r="G59" s="1728"/>
      <c r="H59" s="1728"/>
      <c r="I59" s="1728"/>
      <c r="J59" s="1728"/>
      <c r="K59" s="1728"/>
      <c r="L59" s="331">
        <f>L27/L28</f>
        <v>1</v>
      </c>
      <c r="M59" s="332">
        <f>M27/M28</f>
        <v>1</v>
      </c>
      <c r="N59" s="333">
        <f>N27/N28</f>
        <v>1</v>
      </c>
      <c r="O59" s="331">
        <f>N59-M59</f>
        <v>0</v>
      </c>
      <c r="P59" s="330" t="str">
        <f>IF(N59&gt;=M59,"OK","NOOK")</f>
        <v>OK</v>
      </c>
      <c r="Q59" s="282"/>
    </row>
    <row r="60" spans="1:17" ht="24.75" customHeight="1">
      <c r="A60" s="1707" t="s">
        <v>100</v>
      </c>
      <c r="B60" s="1708"/>
      <c r="C60" s="1708"/>
      <c r="D60" s="1708"/>
      <c r="E60" s="1708"/>
      <c r="F60" s="1708"/>
      <c r="G60" s="1708"/>
      <c r="H60" s="1708"/>
      <c r="I60" s="1708"/>
      <c r="J60" s="63"/>
      <c r="K60" s="63"/>
      <c r="L60" s="331">
        <f>L29/L30</f>
        <v>0.0625</v>
      </c>
      <c r="M60" s="332">
        <f>M29/M30</f>
        <v>0.06451612903225806</v>
      </c>
      <c r="N60" s="333">
        <f>N29/N30</f>
        <v>0.06451612903225806</v>
      </c>
      <c r="O60" s="331">
        <f>N60-M60</f>
        <v>0</v>
      </c>
      <c r="P60" s="330" t="str">
        <f>IF(N60&gt;=M60,"OK","NOOK")</f>
        <v>OK</v>
      </c>
      <c r="Q60" s="282"/>
    </row>
    <row r="61" spans="1:17" ht="24.75" customHeight="1">
      <c r="A61" s="1826"/>
      <c r="B61" s="1708"/>
      <c r="C61" s="1708"/>
      <c r="D61" s="1708"/>
      <c r="E61" s="1708"/>
      <c r="F61" s="1708"/>
      <c r="G61" s="1708"/>
      <c r="H61" s="1708"/>
      <c r="I61" s="1832"/>
      <c r="J61" s="1706"/>
      <c r="K61" s="1706"/>
      <c r="L61" s="408"/>
      <c r="M61" s="498"/>
      <c r="N61" s="410"/>
      <c r="O61" s="408"/>
      <c r="P61" s="483"/>
      <c r="Q61" s="282"/>
    </row>
    <row r="62" spans="1:18" ht="24.75" customHeight="1" thickBot="1">
      <c r="A62" s="1836"/>
      <c r="B62" s="1837"/>
      <c r="C62" s="1837"/>
      <c r="D62" s="1837"/>
      <c r="E62" s="1837"/>
      <c r="F62" s="1837"/>
      <c r="G62" s="1837"/>
      <c r="H62" s="1837"/>
      <c r="I62" s="1837"/>
      <c r="J62" s="1706"/>
      <c r="K62" s="1706"/>
      <c r="L62" s="408"/>
      <c r="M62" s="464"/>
      <c r="N62" s="410"/>
      <c r="O62" s="408"/>
      <c r="P62" s="407"/>
      <c r="Q62" s="282"/>
      <c r="R62" s="274" t="s">
        <v>976</v>
      </c>
    </row>
    <row r="63" spans="1:17" ht="15" customHeight="1" thickBot="1" thickTop="1">
      <c r="A63" s="1709" t="s">
        <v>397</v>
      </c>
      <c r="B63" s="1710"/>
      <c r="C63" s="1710"/>
      <c r="D63" s="1710"/>
      <c r="E63" s="1710"/>
      <c r="F63" s="1710"/>
      <c r="G63" s="1710"/>
      <c r="H63" s="1710"/>
      <c r="I63" s="1710"/>
      <c r="J63" s="1710"/>
      <c r="K63" s="1711"/>
      <c r="L63" s="334"/>
      <c r="M63" s="335"/>
      <c r="N63" s="324"/>
      <c r="O63" s="323"/>
      <c r="P63" s="336"/>
      <c r="Q63" s="282"/>
    </row>
    <row r="64" spans="1:17" ht="27.75" customHeight="1" thickTop="1">
      <c r="A64" s="1703" t="s">
        <v>977</v>
      </c>
      <c r="B64" s="1704"/>
      <c r="C64" s="1704"/>
      <c r="D64" s="1704"/>
      <c r="E64" s="1704"/>
      <c r="F64" s="1704"/>
      <c r="G64" s="1704"/>
      <c r="H64" s="1704"/>
      <c r="I64" s="1704"/>
      <c r="J64" s="1704"/>
      <c r="K64" s="1705"/>
      <c r="L64" s="326">
        <f>L35</f>
        <v>15</v>
      </c>
      <c r="M64" s="327">
        <f>M35</f>
        <v>15</v>
      </c>
      <c r="N64" s="328">
        <f>N35</f>
        <v>15</v>
      </c>
      <c r="O64" s="329">
        <f>N64-M64</f>
        <v>0</v>
      </c>
      <c r="P64" s="330" t="str">
        <f>IF(N64&lt;=M64,"OK","NOOK")</f>
        <v>OK</v>
      </c>
      <c r="Q64" s="282"/>
    </row>
    <row r="65" spans="1:17" ht="25.5" customHeight="1" thickBot="1">
      <c r="A65" s="1761"/>
      <c r="B65" s="1730"/>
      <c r="C65" s="1730"/>
      <c r="D65" s="1730"/>
      <c r="E65" s="1730"/>
      <c r="F65" s="1730"/>
      <c r="G65" s="1730"/>
      <c r="H65" s="1730"/>
      <c r="I65" s="1730"/>
      <c r="J65" s="1730"/>
      <c r="K65" s="1762"/>
      <c r="L65" s="339"/>
      <c r="M65" s="340"/>
      <c r="N65" s="341"/>
      <c r="O65" s="342"/>
      <c r="P65" s="343"/>
      <c r="Q65" s="282"/>
    </row>
    <row r="66" spans="1:17" ht="15" customHeight="1" thickBot="1" thickTop="1">
      <c r="A66" s="1709" t="s">
        <v>398</v>
      </c>
      <c r="B66" s="1710"/>
      <c r="C66" s="1710"/>
      <c r="D66" s="1710"/>
      <c r="E66" s="1710"/>
      <c r="F66" s="1710"/>
      <c r="G66" s="1710"/>
      <c r="H66" s="1710"/>
      <c r="I66" s="1710"/>
      <c r="J66" s="1710"/>
      <c r="K66" s="1711"/>
      <c r="L66" s="344"/>
      <c r="M66" s="345"/>
      <c r="N66" s="324"/>
      <c r="O66" s="323"/>
      <c r="P66" s="346"/>
      <c r="Q66" s="282"/>
    </row>
    <row r="67" spans="1:17" ht="1.5" customHeight="1" thickBot="1" thickTop="1">
      <c r="A67" s="2028" t="s">
        <v>159</v>
      </c>
      <c r="B67" s="2029"/>
      <c r="C67" s="2029"/>
      <c r="D67" s="2029"/>
      <c r="E67" s="2029"/>
      <c r="F67" s="2029"/>
      <c r="G67" s="2029"/>
      <c r="H67" s="2029"/>
      <c r="I67" s="2029"/>
      <c r="J67" s="2030"/>
      <c r="K67" s="2031"/>
      <c r="L67" s="362">
        <f>L39/L38</f>
        <v>0</v>
      </c>
      <c r="M67" s="399">
        <f>M39/M38</f>
        <v>0</v>
      </c>
      <c r="N67" s="487">
        <f>N39/N38</f>
        <v>0</v>
      </c>
      <c r="O67" s="362">
        <f>N67-M67</f>
        <v>0</v>
      </c>
      <c r="P67" s="450" t="str">
        <f>IF(N67&gt;=M67,"OK","NOOK")</f>
        <v>OK</v>
      </c>
      <c r="Q67" s="282"/>
    </row>
    <row r="68" spans="1:17" ht="23.25" customHeight="1" thickBot="1" thickTop="1">
      <c r="A68" s="1826" t="s">
        <v>978</v>
      </c>
      <c r="B68" s="1708"/>
      <c r="C68" s="1708"/>
      <c r="D68" s="1708"/>
      <c r="E68" s="1708"/>
      <c r="F68" s="1708"/>
      <c r="G68" s="1708"/>
      <c r="H68" s="1708"/>
      <c r="I68" s="1708"/>
      <c r="J68" s="23"/>
      <c r="K68" s="104"/>
      <c r="L68" s="422">
        <f>L38/L28</f>
        <v>3464.4020754716976</v>
      </c>
      <c r="M68" s="479">
        <f>M38/M28</f>
        <v>4137.193628571428</v>
      </c>
      <c r="N68" s="424">
        <f>N38/N28</f>
        <v>4036.6415833333335</v>
      </c>
      <c r="O68" s="347">
        <f>N68-M68</f>
        <v>-100.5520452380947</v>
      </c>
      <c r="P68" s="450" t="str">
        <f>IF(N68&lt;=M68,"OK","NOOK")</f>
        <v>OK</v>
      </c>
      <c r="Q68" s="282"/>
    </row>
    <row r="69" spans="1:17" ht="23.25" customHeight="1" thickTop="1">
      <c r="A69" s="1826" t="s">
        <v>979</v>
      </c>
      <c r="B69" s="1708"/>
      <c r="C69" s="1708"/>
      <c r="D69" s="1708"/>
      <c r="E69" s="1708"/>
      <c r="F69" s="1708"/>
      <c r="G69" s="1708"/>
      <c r="H69" s="1708"/>
      <c r="I69" s="1708"/>
      <c r="J69" s="23"/>
      <c r="K69" s="104"/>
      <c r="L69" s="422">
        <f>L38/L24</f>
        <v>21.3107370009285</v>
      </c>
      <c r="M69" s="479">
        <f>M38/M24</f>
        <v>33.67483186046512</v>
      </c>
      <c r="N69" s="424">
        <f>N38/N24</f>
        <v>33.77942747559275</v>
      </c>
      <c r="O69" s="347">
        <f>N69-M69</f>
        <v>0.1045956151276286</v>
      </c>
      <c r="P69" s="450" t="str">
        <f>IF(N69&gt;=M69,"OK","NOOK")</f>
        <v>OK</v>
      </c>
      <c r="Q69" s="1266"/>
    </row>
    <row r="70" spans="1:16" ht="0.75" customHeight="1" thickBot="1">
      <c r="A70" s="1844" t="s">
        <v>160</v>
      </c>
      <c r="B70" s="1845"/>
      <c r="C70" s="1845"/>
      <c r="D70" s="1845"/>
      <c r="E70" s="1845"/>
      <c r="F70" s="1845"/>
      <c r="G70" s="1845"/>
      <c r="H70" s="1845"/>
      <c r="I70" s="1845"/>
      <c r="J70" s="1732"/>
      <c r="K70" s="1733"/>
      <c r="L70" s="453">
        <f>L40/L38</f>
        <v>0</v>
      </c>
      <c r="M70" s="454">
        <f>M40/M38</f>
        <v>0</v>
      </c>
      <c r="N70" s="544">
        <f>N40/N38</f>
        <v>0</v>
      </c>
      <c r="O70" s="512">
        <f>N70-M70</f>
        <v>0</v>
      </c>
      <c r="P70" s="616" t="str">
        <f>IF(N70&gt;=M70,"OK","NOOK")</f>
        <v>OK</v>
      </c>
    </row>
    <row r="71" spans="1:17" ht="14.25" customHeight="1" thickBot="1" thickTop="1">
      <c r="A71" s="1709" t="s">
        <v>399</v>
      </c>
      <c r="B71" s="1710"/>
      <c r="C71" s="1710"/>
      <c r="D71" s="1710"/>
      <c r="E71" s="1710"/>
      <c r="F71" s="1710"/>
      <c r="G71" s="1710"/>
      <c r="H71" s="1710"/>
      <c r="I71" s="1710"/>
      <c r="J71" s="1710"/>
      <c r="K71" s="1710"/>
      <c r="L71" s="344"/>
      <c r="M71" s="335"/>
      <c r="N71" s="360"/>
      <c r="O71" s="323"/>
      <c r="P71" s="511"/>
      <c r="Q71" s="282"/>
    </row>
    <row r="72" spans="1:17" ht="24.75" customHeight="1" thickTop="1">
      <c r="A72" s="1748" t="s">
        <v>871</v>
      </c>
      <c r="B72" s="1749"/>
      <c r="C72" s="1749"/>
      <c r="D72" s="1749"/>
      <c r="E72" s="1749"/>
      <c r="F72" s="1749"/>
      <c r="G72" s="1749"/>
      <c r="H72" s="1749"/>
      <c r="I72" s="1749"/>
      <c r="J72" s="1749"/>
      <c r="K72" s="1750"/>
      <c r="L72" s="431">
        <f aca="true" t="shared" si="4" ref="L72:N73">L44</f>
        <v>0</v>
      </c>
      <c r="M72" s="617">
        <f t="shared" si="4"/>
        <v>0</v>
      </c>
      <c r="N72" s="487">
        <f t="shared" si="4"/>
        <v>0</v>
      </c>
      <c r="O72" s="431">
        <f>N72-M72</f>
        <v>0</v>
      </c>
      <c r="P72" s="330" t="str">
        <f>IF(N72&gt;=M72,"OK","NOOK")</f>
        <v>OK</v>
      </c>
      <c r="Q72" s="282"/>
    </row>
    <row r="73" spans="1:17" ht="23.25" customHeight="1">
      <c r="A73" s="1712" t="s">
        <v>872</v>
      </c>
      <c r="B73" s="1713"/>
      <c r="C73" s="1713"/>
      <c r="D73" s="1713"/>
      <c r="E73" s="1713"/>
      <c r="F73" s="1713"/>
      <c r="G73" s="1713"/>
      <c r="H73" s="1713"/>
      <c r="I73" s="1713"/>
      <c r="J73" s="1713"/>
      <c r="K73" s="1714"/>
      <c r="L73" s="434">
        <f t="shared" si="4"/>
        <v>0</v>
      </c>
      <c r="M73" s="618">
        <f t="shared" si="4"/>
        <v>0</v>
      </c>
      <c r="N73" s="433">
        <f t="shared" si="4"/>
        <v>0</v>
      </c>
      <c r="O73" s="434">
        <f>N73-M73</f>
        <v>0</v>
      </c>
      <c r="P73" s="330" t="str">
        <f>IF(N73&gt;=M73,"OK","NOOK")</f>
        <v>OK</v>
      </c>
      <c r="Q73" s="282"/>
    </row>
    <row r="74" spans="1:17" ht="20.25" customHeight="1">
      <c r="A74" s="1746"/>
      <c r="B74" s="1708"/>
      <c r="C74" s="1708"/>
      <c r="D74" s="1708"/>
      <c r="E74" s="1708"/>
      <c r="F74" s="1708"/>
      <c r="G74" s="1708"/>
      <c r="H74" s="1708"/>
      <c r="I74" s="1708"/>
      <c r="J74" s="1708"/>
      <c r="K74" s="1747"/>
      <c r="L74" s="499"/>
      <c r="M74" s="498"/>
      <c r="N74" s="416"/>
      <c r="O74" s="514"/>
      <c r="P74" s="417"/>
      <c r="Q74" s="282"/>
    </row>
    <row r="75" spans="1:17" ht="19.5" customHeight="1" thickBot="1">
      <c r="A75" s="1740" t="s">
        <v>429</v>
      </c>
      <c r="B75" s="1741"/>
      <c r="C75" s="1741"/>
      <c r="D75" s="1741"/>
      <c r="E75" s="1741"/>
      <c r="F75" s="1741"/>
      <c r="G75" s="1741"/>
      <c r="H75" s="1741"/>
      <c r="I75" s="1741"/>
      <c r="J75" s="1741"/>
      <c r="K75" s="1741"/>
      <c r="L75" s="1741"/>
      <c r="M75" s="1741"/>
      <c r="N75" s="1741"/>
      <c r="O75" s="1741"/>
      <c r="P75" s="1742"/>
      <c r="Q75" s="282"/>
    </row>
    <row r="76" spans="1:17" ht="36" customHeight="1">
      <c r="A76" s="1734" t="s">
        <v>980</v>
      </c>
      <c r="B76" s="1735"/>
      <c r="C76" s="1735"/>
      <c r="D76" s="1735"/>
      <c r="E76" s="1735"/>
      <c r="F76" s="1735"/>
      <c r="G76" s="1735"/>
      <c r="H76" s="1735"/>
      <c r="I76" s="1735"/>
      <c r="J76" s="1735"/>
      <c r="K76" s="1735"/>
      <c r="L76" s="1735"/>
      <c r="M76" s="1735"/>
      <c r="N76" s="1735"/>
      <c r="O76" s="1735"/>
      <c r="P76" s="1736"/>
      <c r="Q76" s="282"/>
    </row>
    <row r="77" spans="1:18" ht="82.5" customHeight="1" thickBot="1">
      <c r="A77" s="1737"/>
      <c r="B77" s="1738"/>
      <c r="C77" s="1738"/>
      <c r="D77" s="1738"/>
      <c r="E77" s="1738"/>
      <c r="F77" s="1738"/>
      <c r="G77" s="1738"/>
      <c r="H77" s="1738"/>
      <c r="I77" s="1738"/>
      <c r="J77" s="1738"/>
      <c r="K77" s="1738"/>
      <c r="L77" s="1738"/>
      <c r="M77" s="1738"/>
      <c r="N77" s="1738"/>
      <c r="O77" s="1738"/>
      <c r="P77" s="1739"/>
      <c r="Q77" s="282"/>
      <c r="R77" s="370"/>
    </row>
    <row r="78" spans="1:16" ht="21" customHeight="1" hidden="1">
      <c r="A78" s="24"/>
      <c r="B78" s="25"/>
      <c r="C78" s="25"/>
      <c r="D78" s="25"/>
      <c r="E78" s="25"/>
      <c r="F78" s="25"/>
      <c r="G78" s="25"/>
      <c r="H78" s="25"/>
      <c r="I78" s="25"/>
      <c r="J78" s="25"/>
      <c r="K78" s="25"/>
      <c r="L78" s="25"/>
      <c r="M78" s="25"/>
      <c r="N78" s="25"/>
      <c r="O78" s="25"/>
      <c r="P78" s="26"/>
    </row>
  </sheetData>
  <sheetProtection selectLockedCells="1"/>
  <mergeCells count="96">
    <mergeCell ref="A39:F39"/>
    <mergeCell ref="L49:M49"/>
    <mergeCell ref="N49:P49"/>
    <mergeCell ref="G51:K51"/>
    <mergeCell ref="L51:M51"/>
    <mergeCell ref="A47:P47"/>
    <mergeCell ref="N51:P51"/>
    <mergeCell ref="G48:P48"/>
    <mergeCell ref="G49:I49"/>
    <mergeCell ref="N50:P50"/>
    <mergeCell ref="A31:F31"/>
    <mergeCell ref="A32:F32"/>
    <mergeCell ref="G43:P43"/>
    <mergeCell ref="A45:F45"/>
    <mergeCell ref="A38:F38"/>
    <mergeCell ref="A40:F40"/>
    <mergeCell ref="A36:F36"/>
    <mergeCell ref="A41:F41"/>
    <mergeCell ref="A44:F44"/>
    <mergeCell ref="A43:F43"/>
    <mergeCell ref="A19:P19"/>
    <mergeCell ref="A20:P20"/>
    <mergeCell ref="A29:F29"/>
    <mergeCell ref="A30:F30"/>
    <mergeCell ref="A24:F24"/>
    <mergeCell ref="A27:F27"/>
    <mergeCell ref="A26:F26"/>
    <mergeCell ref="A28:F28"/>
    <mergeCell ref="A25:F25"/>
    <mergeCell ref="A21:P21"/>
    <mergeCell ref="A76:P77"/>
    <mergeCell ref="A66:K66"/>
    <mergeCell ref="A58:K58"/>
    <mergeCell ref="A62:I62"/>
    <mergeCell ref="A59:K59"/>
    <mergeCell ref="A75:P75"/>
    <mergeCell ref="A71:K71"/>
    <mergeCell ref="A74:K74"/>
    <mergeCell ref="A73:K73"/>
    <mergeCell ref="A72:K72"/>
    <mergeCell ref="A1:N1"/>
    <mergeCell ref="G23:P23"/>
    <mergeCell ref="A22:F22"/>
    <mergeCell ref="A23:F23"/>
    <mergeCell ref="A2:P2"/>
    <mergeCell ref="A8:P8"/>
    <mergeCell ref="A9:P10"/>
    <mergeCell ref="E4:J4"/>
    <mergeCell ref="A12:P16"/>
    <mergeCell ref="A11:P11"/>
    <mergeCell ref="E5:J5"/>
    <mergeCell ref="E6:J6"/>
    <mergeCell ref="N55:N56"/>
    <mergeCell ref="G37:P37"/>
    <mergeCell ref="A34:F34"/>
    <mergeCell ref="A35:F35"/>
    <mergeCell ref="G34:P34"/>
    <mergeCell ref="A37:F37"/>
    <mergeCell ref="M55:M56"/>
    <mergeCell ref="A42:F42"/>
    <mergeCell ref="A51:C51"/>
    <mergeCell ref="A64:K64"/>
    <mergeCell ref="J62:K62"/>
    <mergeCell ref="A50:C50"/>
    <mergeCell ref="E50:F50"/>
    <mergeCell ref="G50:K50"/>
    <mergeCell ref="A60:I60"/>
    <mergeCell ref="J61:K61"/>
    <mergeCell ref="A61:I61"/>
    <mergeCell ref="E51:F51"/>
    <mergeCell ref="G33:P33"/>
    <mergeCell ref="A46:F46"/>
    <mergeCell ref="A70:I70"/>
    <mergeCell ref="A67:K67"/>
    <mergeCell ref="A65:K65"/>
    <mergeCell ref="A68:I68"/>
    <mergeCell ref="J70:K70"/>
    <mergeCell ref="A69:I69"/>
    <mergeCell ref="A49:C49"/>
    <mergeCell ref="E49:F49"/>
    <mergeCell ref="A17:P17"/>
    <mergeCell ref="A18:P18"/>
    <mergeCell ref="A57:K57"/>
    <mergeCell ref="P55:P56"/>
    <mergeCell ref="L55:L56"/>
    <mergeCell ref="L50:M50"/>
    <mergeCell ref="A48:F48"/>
    <mergeCell ref="A33:F33"/>
    <mergeCell ref="A55:K56"/>
    <mergeCell ref="O55:O56"/>
    <mergeCell ref="A63:K63"/>
    <mergeCell ref="N52:P52"/>
    <mergeCell ref="A52:C52"/>
    <mergeCell ref="E52:F52"/>
    <mergeCell ref="G52:K52"/>
    <mergeCell ref="L52:M52"/>
  </mergeCells>
  <printOptions horizontalCentered="1"/>
  <pageMargins left="0.1968503937007874" right="0" top="0.4724409448818898" bottom="0.984251968503937" header="0.5118110236220472" footer="0.5118110236220472"/>
  <pageSetup horizontalDpi="600" verticalDpi="600" orientation="landscape" paperSize="9" scale="90" r:id="rId3"/>
  <headerFooter alignWithMargins="0">
    <oddHeader>&amp;CComune di INVERUNO</oddHeader>
    <oddFooter>&amp;L&amp;8&amp;F&amp;R&amp;8&amp;P</oddFooter>
  </headerFooter>
  <rowBreaks count="1" manualBreakCount="1">
    <brk id="77" max="255" man="1"/>
  </rowBreaks>
  <legacyDrawing r:id="rId2"/>
</worksheet>
</file>

<file path=xl/worksheets/sheet14.xml><?xml version="1.0" encoding="utf-8"?>
<worksheet xmlns="http://schemas.openxmlformats.org/spreadsheetml/2006/main" xmlns:r="http://schemas.openxmlformats.org/officeDocument/2006/relationships">
  <sheetPr>
    <tabColor theme="0" tint="-0.1499900072813034"/>
  </sheetPr>
  <dimension ref="A1:S83"/>
  <sheetViews>
    <sheetView zoomScalePageLayoutView="0" workbookViewId="0" topLeftCell="A22">
      <selection activeCell="N45" sqref="N45"/>
    </sheetView>
  </sheetViews>
  <sheetFormatPr defaultColWidth="9.140625" defaultRowHeight="12.75"/>
  <cols>
    <col min="1" max="6" width="9.140625" style="274" customWidth="1"/>
    <col min="7" max="9" width="12.8515625" style="274" bestFit="1" customWidth="1"/>
    <col min="10" max="10" width="0.2890625" style="274" hidden="1" customWidth="1"/>
    <col min="11" max="11" width="9.140625" style="274" hidden="1" customWidth="1"/>
    <col min="12" max="12" width="15.421875" style="274" customWidth="1"/>
    <col min="13" max="13" width="12.7109375" style="274" customWidth="1"/>
    <col min="14" max="14" width="15.710937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1047</v>
      </c>
      <c r="F4" s="1781"/>
      <c r="G4" s="1781"/>
      <c r="H4" s="1781"/>
      <c r="I4" s="1781"/>
      <c r="J4" s="1781"/>
      <c r="K4" s="276"/>
      <c r="L4" s="276"/>
      <c r="M4" s="276"/>
      <c r="N4" s="276"/>
      <c r="O4" s="276"/>
      <c r="P4" s="278"/>
    </row>
    <row r="5" spans="1:16" ht="12.75">
      <c r="A5" s="275" t="s">
        <v>422</v>
      </c>
      <c r="B5" s="276"/>
      <c r="C5" s="276"/>
      <c r="D5" s="276"/>
      <c r="E5" s="1781" t="s">
        <v>1447</v>
      </c>
      <c r="F5" s="1781"/>
      <c r="G5" s="1781"/>
      <c r="H5" s="1781"/>
      <c r="I5" s="1781"/>
      <c r="J5" s="1781"/>
      <c r="K5" s="276"/>
      <c r="L5" s="276" t="s">
        <v>1462</v>
      </c>
      <c r="M5" s="276"/>
      <c r="N5" s="276"/>
      <c r="O5" s="276"/>
      <c r="P5" s="278"/>
    </row>
    <row r="6" spans="1:16" ht="12.75">
      <c r="A6" s="275" t="s">
        <v>423</v>
      </c>
      <c r="B6" s="276"/>
      <c r="C6" s="276"/>
      <c r="D6" s="276"/>
      <c r="E6" s="1799"/>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570</v>
      </c>
      <c r="B8" s="1774"/>
      <c r="C8" s="1774"/>
      <c r="D8" s="1774"/>
      <c r="E8" s="1774"/>
      <c r="F8" s="1774"/>
      <c r="G8" s="1774"/>
      <c r="H8" s="1774"/>
      <c r="I8" s="1774"/>
      <c r="J8" s="1774"/>
      <c r="K8" s="1774"/>
      <c r="L8" s="1774"/>
      <c r="M8" s="1774"/>
      <c r="N8" s="1774"/>
      <c r="O8" s="1774"/>
      <c r="P8" s="1775"/>
      <c r="Q8" s="282"/>
    </row>
    <row r="9" spans="1:17" ht="12.75" customHeight="1">
      <c r="A9" s="1692" t="s">
        <v>340</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154</v>
      </c>
      <c r="B12" s="1693"/>
      <c r="C12" s="1693"/>
      <c r="D12" s="1693"/>
      <c r="E12" s="1693"/>
      <c r="F12" s="1693"/>
      <c r="G12" s="1693"/>
      <c r="H12" s="1693"/>
      <c r="I12" s="1693"/>
      <c r="J12" s="1693"/>
      <c r="K12" s="1693"/>
      <c r="L12" s="1693"/>
      <c r="M12" s="1693"/>
      <c r="N12" s="1693"/>
      <c r="O12" s="1693"/>
      <c r="P12" s="1694"/>
      <c r="Q12" s="86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483</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929</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293">
        <f aca="true" t="shared" si="0" ref="J24:J30">(G24+H24+I24)/3</f>
        <v>8616</v>
      </c>
      <c r="K24" s="294"/>
      <c r="L24" s="295">
        <f aca="true" t="shared" si="1" ref="L24:L37">(G24+H24+I24)/3</f>
        <v>8616</v>
      </c>
      <c r="M24" s="1297">
        <v>8600</v>
      </c>
      <c r="N24" s="296">
        <f>Caratteristiche!M5</f>
        <v>8604</v>
      </c>
      <c r="O24" s="297"/>
      <c r="P24" s="298"/>
      <c r="Q24" s="299"/>
    </row>
    <row r="25" spans="1:16" ht="14.25" customHeight="1">
      <c r="A25" s="1664" t="s">
        <v>982</v>
      </c>
      <c r="B25" s="1665"/>
      <c r="C25" s="1665"/>
      <c r="D25" s="1665"/>
      <c r="E25" s="1665"/>
      <c r="F25" s="1665"/>
      <c r="G25" s="145">
        <v>20</v>
      </c>
      <c r="H25" s="145">
        <v>31</v>
      </c>
      <c r="I25" s="1158">
        <v>31</v>
      </c>
      <c r="J25" s="81">
        <f t="shared" si="0"/>
        <v>27.333333333333332</v>
      </c>
      <c r="K25" s="82"/>
      <c r="L25" s="307">
        <f t="shared" si="1"/>
        <v>27.333333333333332</v>
      </c>
      <c r="M25" s="146">
        <v>35</v>
      </c>
      <c r="N25" s="147">
        <v>35</v>
      </c>
      <c r="O25" s="305">
        <f aca="true" t="shared" si="2" ref="O25:O37">(N25/L25)-100%</f>
        <v>0.2804878048780488</v>
      </c>
      <c r="P25" s="306">
        <f aca="true" t="shared" si="3" ref="P25:P37">(N25/M25)-100%</f>
        <v>0</v>
      </c>
    </row>
    <row r="26" spans="1:16" ht="14.25" customHeight="1">
      <c r="A26" s="1664" t="s">
        <v>983</v>
      </c>
      <c r="B26" s="1665"/>
      <c r="C26" s="1665"/>
      <c r="D26" s="1665"/>
      <c r="E26" s="1665"/>
      <c r="F26" s="1665"/>
      <c r="G26" s="145">
        <v>22</v>
      </c>
      <c r="H26" s="145">
        <v>0</v>
      </c>
      <c r="I26" s="1160">
        <v>0</v>
      </c>
      <c r="J26" s="81">
        <f t="shared" si="0"/>
        <v>7.333333333333333</v>
      </c>
      <c r="K26" s="82"/>
      <c r="L26" s="307">
        <f t="shared" si="1"/>
        <v>7.333333333333333</v>
      </c>
      <c r="M26" s="148">
        <v>0</v>
      </c>
      <c r="N26" s="149">
        <v>0</v>
      </c>
      <c r="O26" s="305">
        <f t="shared" si="2"/>
        <v>-1</v>
      </c>
      <c r="P26" s="306" t="e">
        <f t="shared" si="3"/>
        <v>#DIV/0!</v>
      </c>
    </row>
    <row r="27" spans="1:16" ht="12.75" customHeight="1">
      <c r="A27" s="1664" t="s">
        <v>1401</v>
      </c>
      <c r="B27" s="1665"/>
      <c r="C27" s="1665"/>
      <c r="D27" s="1665"/>
      <c r="E27" s="1665"/>
      <c r="F27" s="1665"/>
      <c r="G27" s="145">
        <v>27</v>
      </c>
      <c r="H27" s="145">
        <v>27</v>
      </c>
      <c r="I27" s="1160">
        <v>32</v>
      </c>
      <c r="J27" s="81">
        <f t="shared" si="0"/>
        <v>28.666666666666668</v>
      </c>
      <c r="K27" s="82"/>
      <c r="L27" s="614">
        <f t="shared" si="1"/>
        <v>28.666666666666668</v>
      </c>
      <c r="M27" s="148">
        <v>35</v>
      </c>
      <c r="N27" s="149">
        <v>35</v>
      </c>
      <c r="O27" s="305">
        <f t="shared" si="2"/>
        <v>0.22093023255813948</v>
      </c>
      <c r="P27" s="306">
        <f t="shared" si="3"/>
        <v>0</v>
      </c>
    </row>
    <row r="28" spans="1:16" ht="12" customHeight="1">
      <c r="A28" s="1664" t="s">
        <v>1399</v>
      </c>
      <c r="B28" s="1665"/>
      <c r="C28" s="1665"/>
      <c r="D28" s="1665"/>
      <c r="E28" s="1665"/>
      <c r="F28" s="1665"/>
      <c r="G28" s="619">
        <v>1370</v>
      </c>
      <c r="H28" s="619">
        <v>1384</v>
      </c>
      <c r="I28" s="1160">
        <v>1373</v>
      </c>
      <c r="J28" s="81">
        <f t="shared" si="0"/>
        <v>1375.6666666666667</v>
      </c>
      <c r="K28" s="82"/>
      <c r="L28" s="620">
        <f t="shared" si="1"/>
        <v>1375.6666666666667</v>
      </c>
      <c r="M28" s="200">
        <v>1370</v>
      </c>
      <c r="N28" s="309">
        <v>1362</v>
      </c>
      <c r="O28" s="305">
        <f t="shared" si="2"/>
        <v>-0.009934577174703252</v>
      </c>
      <c r="P28" s="306">
        <f t="shared" si="3"/>
        <v>-0.005839416058394109</v>
      </c>
    </row>
    <row r="29" spans="1:16" ht="12" customHeight="1">
      <c r="A29" s="1664" t="s">
        <v>984</v>
      </c>
      <c r="B29" s="1665"/>
      <c r="C29" s="1665"/>
      <c r="D29" s="1665"/>
      <c r="E29" s="1665"/>
      <c r="F29" s="1665"/>
      <c r="G29" s="145">
        <v>3</v>
      </c>
      <c r="H29" s="145">
        <v>3</v>
      </c>
      <c r="I29" s="1158">
        <v>5</v>
      </c>
      <c r="J29" s="81">
        <f t="shared" si="0"/>
        <v>3.6666666666666665</v>
      </c>
      <c r="K29" s="82"/>
      <c r="L29" s="83">
        <f t="shared" si="1"/>
        <v>3.6666666666666665</v>
      </c>
      <c r="M29" s="146">
        <v>3</v>
      </c>
      <c r="N29" s="147">
        <v>7</v>
      </c>
      <c r="O29" s="86">
        <f t="shared" si="2"/>
        <v>0.9090909090909092</v>
      </c>
      <c r="P29" s="87">
        <f t="shared" si="3"/>
        <v>1.3333333333333335</v>
      </c>
    </row>
    <row r="30" spans="1:16" ht="12" customHeight="1">
      <c r="A30" s="1664" t="s">
        <v>933</v>
      </c>
      <c r="B30" s="1665"/>
      <c r="C30" s="1665"/>
      <c r="D30" s="1665"/>
      <c r="E30" s="1665"/>
      <c r="F30" s="1665"/>
      <c r="G30" s="145">
        <v>50</v>
      </c>
      <c r="H30" s="145">
        <v>44</v>
      </c>
      <c r="I30" s="1160">
        <v>46</v>
      </c>
      <c r="J30" s="81">
        <f t="shared" si="0"/>
        <v>46.666666666666664</v>
      </c>
      <c r="K30" s="82"/>
      <c r="L30" s="83">
        <f t="shared" si="1"/>
        <v>46.666666666666664</v>
      </c>
      <c r="M30" s="148">
        <v>45</v>
      </c>
      <c r="N30" s="149">
        <v>60</v>
      </c>
      <c r="O30" s="86">
        <f t="shared" si="2"/>
        <v>0.2857142857142858</v>
      </c>
      <c r="P30" s="87">
        <f t="shared" si="3"/>
        <v>0.33333333333333326</v>
      </c>
    </row>
    <row r="31" spans="1:16" ht="12" customHeight="1">
      <c r="A31" s="2044" t="s">
        <v>985</v>
      </c>
      <c r="B31" s="2045"/>
      <c r="C31" s="2045"/>
      <c r="D31" s="2045"/>
      <c r="E31" s="2045"/>
      <c r="F31" s="2045"/>
      <c r="G31" s="177">
        <v>0.0371</v>
      </c>
      <c r="H31" s="177">
        <v>0.02</v>
      </c>
      <c r="I31" s="1161">
        <v>0</v>
      </c>
      <c r="J31" s="177"/>
      <c r="K31" s="571"/>
      <c r="L31" s="202">
        <f t="shared" si="1"/>
        <v>0.019033333333333333</v>
      </c>
      <c r="M31" s="621">
        <v>0</v>
      </c>
      <c r="N31" s="622">
        <v>0.01</v>
      </c>
      <c r="O31" s="86">
        <f t="shared" si="2"/>
        <v>-0.4746059544658494</v>
      </c>
      <c r="P31" s="87" t="e">
        <f t="shared" si="3"/>
        <v>#DIV/0!</v>
      </c>
    </row>
    <row r="32" spans="1:16" ht="12" customHeight="1">
      <c r="A32" s="2036" t="s">
        <v>1138</v>
      </c>
      <c r="B32" s="1966"/>
      <c r="C32" s="1966"/>
      <c r="D32" s="1966"/>
      <c r="E32" s="1966"/>
      <c r="F32" s="1967"/>
      <c r="G32" s="145">
        <v>12</v>
      </c>
      <c r="H32" s="145">
        <v>6</v>
      </c>
      <c r="I32" s="1160">
        <v>11</v>
      </c>
      <c r="J32" s="145"/>
      <c r="K32" s="463"/>
      <c r="L32" s="83">
        <f>(G32+H32+I32)/3</f>
        <v>9.666666666666666</v>
      </c>
      <c r="M32" s="148">
        <v>10</v>
      </c>
      <c r="N32" s="149">
        <v>25</v>
      </c>
      <c r="O32" s="86">
        <f t="shared" si="2"/>
        <v>1.5862068965517242</v>
      </c>
      <c r="P32" s="87">
        <f t="shared" si="3"/>
        <v>1.5</v>
      </c>
    </row>
    <row r="33" spans="1:16" ht="12" customHeight="1">
      <c r="A33" s="2040" t="s">
        <v>1145</v>
      </c>
      <c r="B33" s="1969"/>
      <c r="C33" s="1969"/>
      <c r="D33" s="1969"/>
      <c r="E33" s="1969"/>
      <c r="F33" s="1969"/>
      <c r="G33" s="145">
        <v>12</v>
      </c>
      <c r="H33" s="145">
        <v>6</v>
      </c>
      <c r="I33" s="1160">
        <v>11</v>
      </c>
      <c r="J33" s="81"/>
      <c r="K33" s="82"/>
      <c r="L33" s="83">
        <f>(G33+H33+I33)/3</f>
        <v>9.666666666666666</v>
      </c>
      <c r="M33" s="148">
        <v>10</v>
      </c>
      <c r="N33" s="149">
        <v>22</v>
      </c>
      <c r="O33" s="86">
        <f>(N33/L33)-100%</f>
        <v>1.2758620689655173</v>
      </c>
      <c r="P33" s="87">
        <f>(N33/M33)-100%</f>
        <v>1.2000000000000002</v>
      </c>
    </row>
    <row r="34" spans="1:16" ht="12" customHeight="1">
      <c r="A34" s="1454" t="s">
        <v>469</v>
      </c>
      <c r="B34" s="1456"/>
      <c r="C34" s="1456"/>
      <c r="D34" s="1456"/>
      <c r="E34" s="1456"/>
      <c r="F34" s="1456"/>
      <c r="G34" s="619"/>
      <c r="H34" s="619"/>
      <c r="I34" s="619"/>
      <c r="J34" s="81">
        <f>(G34+H34+I34)/3</f>
        <v>0</v>
      </c>
      <c r="K34" s="82"/>
      <c r="L34" s="307">
        <f t="shared" si="1"/>
        <v>0</v>
      </c>
      <c r="M34" s="148"/>
      <c r="N34" s="624"/>
      <c r="O34" s="305" t="e">
        <f>(N34/L34)-100%</f>
        <v>#DIV/0!</v>
      </c>
      <c r="P34" s="306" t="e">
        <f>(N34/M34)-100%</f>
        <v>#DIV/0!</v>
      </c>
    </row>
    <row r="35" spans="1:16" ht="12" customHeight="1">
      <c r="A35" s="1829" t="s">
        <v>930</v>
      </c>
      <c r="B35" s="1830"/>
      <c r="C35" s="1830"/>
      <c r="D35" s="1830"/>
      <c r="E35" s="1830"/>
      <c r="F35" s="1830"/>
      <c r="G35" s="145"/>
      <c r="H35" s="145"/>
      <c r="I35" s="145"/>
      <c r="J35" s="81">
        <f>(G35+H35+I35)/3</f>
        <v>0</v>
      </c>
      <c r="K35" s="82"/>
      <c r="L35" s="307">
        <f t="shared" si="1"/>
        <v>0</v>
      </c>
      <c r="M35" s="148"/>
      <c r="N35" s="238"/>
      <c r="O35" s="305" t="e">
        <f>(N35/L35)-100%</f>
        <v>#DIV/0!</v>
      </c>
      <c r="P35" s="306" t="e">
        <f>(N35/M35)-100%</f>
        <v>#DIV/0!</v>
      </c>
    </row>
    <row r="36" spans="1:16" ht="12" customHeight="1">
      <c r="A36" s="1829" t="s">
        <v>931</v>
      </c>
      <c r="B36" s="1830"/>
      <c r="C36" s="1830"/>
      <c r="D36" s="1830"/>
      <c r="E36" s="1830"/>
      <c r="F36" s="1830"/>
      <c r="G36" s="145"/>
      <c r="H36" s="145"/>
      <c r="I36" s="145"/>
      <c r="J36" s="81">
        <f>(G36+H36+I36)/3</f>
        <v>0</v>
      </c>
      <c r="K36" s="82"/>
      <c r="L36" s="307">
        <f t="shared" si="1"/>
        <v>0</v>
      </c>
      <c r="M36" s="148"/>
      <c r="N36" s="149"/>
      <c r="O36" s="305" t="e">
        <f>(N36/L36)-100%</f>
        <v>#DIV/0!</v>
      </c>
      <c r="P36" s="306" t="e">
        <f>(N36/M36)-100%</f>
        <v>#DIV/0!</v>
      </c>
    </row>
    <row r="37" spans="1:16" ht="12" customHeight="1">
      <c r="A37" s="1664" t="s">
        <v>932</v>
      </c>
      <c r="B37" s="1665"/>
      <c r="C37" s="1665"/>
      <c r="D37" s="1665"/>
      <c r="E37" s="1665"/>
      <c r="F37" s="1665"/>
      <c r="G37" s="145"/>
      <c r="H37" s="145"/>
      <c r="I37" s="145"/>
      <c r="J37" s="81">
        <f>(G37+H37+I37)/3</f>
        <v>0</v>
      </c>
      <c r="K37" s="82"/>
      <c r="L37" s="307">
        <f t="shared" si="1"/>
        <v>0</v>
      </c>
      <c r="M37" s="146"/>
      <c r="N37" s="147"/>
      <c r="O37" s="215" t="e">
        <f t="shared" si="2"/>
        <v>#DIV/0!</v>
      </c>
      <c r="P37" s="174" t="e">
        <f t="shared" si="3"/>
        <v>#DIV/0!</v>
      </c>
    </row>
    <row r="38" spans="1:16" ht="12.75" hidden="1">
      <c r="A38" s="1401"/>
      <c r="B38" s="1402"/>
      <c r="C38" s="1402"/>
      <c r="D38" s="1402"/>
      <c r="E38" s="1402"/>
      <c r="F38" s="1402"/>
      <c r="G38" s="1402"/>
      <c r="H38" s="1402"/>
      <c r="I38" s="1402"/>
      <c r="J38" s="1402"/>
      <c r="K38" s="1402"/>
      <c r="L38" s="1802"/>
      <c r="M38" s="1402"/>
      <c r="N38" s="1402"/>
      <c r="O38" s="1802"/>
      <c r="P38" s="1803"/>
    </row>
    <row r="39" spans="1:18" ht="12.75" customHeight="1">
      <c r="A39" s="1719" t="s">
        <v>426</v>
      </c>
      <c r="B39" s="1720"/>
      <c r="C39" s="1720"/>
      <c r="D39" s="1720"/>
      <c r="E39" s="1720"/>
      <c r="F39" s="1720"/>
      <c r="G39" s="1793"/>
      <c r="H39" s="1793"/>
      <c r="I39" s="1793"/>
      <c r="J39" s="1793"/>
      <c r="K39" s="1793"/>
      <c r="L39" s="1793"/>
      <c r="M39" s="1793"/>
      <c r="N39" s="1793"/>
      <c r="O39" s="1793"/>
      <c r="P39" s="1794"/>
      <c r="R39" s="314"/>
    </row>
    <row r="40" spans="1:18" ht="25.5" customHeight="1">
      <c r="A40" s="1791" t="s">
        <v>986</v>
      </c>
      <c r="B40" s="1792"/>
      <c r="C40" s="1792"/>
      <c r="D40" s="1792"/>
      <c r="E40" s="1792"/>
      <c r="F40" s="1792"/>
      <c r="G40" s="74">
        <v>15</v>
      </c>
      <c r="H40" s="74">
        <v>15</v>
      </c>
      <c r="I40" s="74">
        <v>15</v>
      </c>
      <c r="J40" s="74">
        <f>(G40+H40+I40)/3</f>
        <v>15</v>
      </c>
      <c r="K40" s="75"/>
      <c r="L40" s="295">
        <f>(G40+H40+I40)/3</f>
        <v>15</v>
      </c>
      <c r="M40" s="77">
        <v>15</v>
      </c>
      <c r="N40" s="78">
        <v>15</v>
      </c>
      <c r="O40" s="297">
        <f>(N40/L40)-100%</f>
        <v>0</v>
      </c>
      <c r="P40" s="298">
        <f>(N40/M40)-100%</f>
        <v>0</v>
      </c>
      <c r="R40" s="314"/>
    </row>
    <row r="41" spans="1:18" ht="12.75" customHeight="1">
      <c r="A41" s="1664"/>
      <c r="B41" s="1665"/>
      <c r="C41" s="1665"/>
      <c r="D41" s="1665"/>
      <c r="E41" s="1665"/>
      <c r="F41" s="1665"/>
      <c r="G41" s="81"/>
      <c r="H41" s="81"/>
      <c r="I41" s="81"/>
      <c r="J41" s="81">
        <f>(G41+H41+I41)/3</f>
        <v>0</v>
      </c>
      <c r="K41" s="82"/>
      <c r="L41" s="83">
        <f>(G41+H41+I41)/3</f>
        <v>0</v>
      </c>
      <c r="M41" s="84"/>
      <c r="N41" s="85"/>
      <c r="O41" s="86" t="e">
        <f>(N41/L41)-100%</f>
        <v>#DIV/0!</v>
      </c>
      <c r="P41" s="87" t="e">
        <f>(N41/M41)-100%</f>
        <v>#DIV/0!</v>
      </c>
      <c r="R41" s="314"/>
    </row>
    <row r="42" spans="1:18" ht="12.75" customHeight="1">
      <c r="A42" s="1795"/>
      <c r="B42" s="1796"/>
      <c r="C42" s="1796"/>
      <c r="D42" s="1796"/>
      <c r="E42" s="1796"/>
      <c r="F42" s="1796"/>
      <c r="G42" s="90"/>
      <c r="H42" s="90"/>
      <c r="I42" s="90"/>
      <c r="J42" s="90">
        <f>(G42+H42+I42)/3</f>
        <v>0</v>
      </c>
      <c r="K42" s="91"/>
      <c r="L42" s="92">
        <f>(G42+H42+I42)/3</f>
        <v>0</v>
      </c>
      <c r="M42" s="93"/>
      <c r="N42" s="94"/>
      <c r="O42" s="88" t="e">
        <f>(N42/L42)-100%</f>
        <v>#DIV/0!</v>
      </c>
      <c r="P42" s="89" t="e">
        <f>(N42/M42)-100%</f>
        <v>#DIV/0!</v>
      </c>
      <c r="R42" s="314"/>
    </row>
    <row r="43" spans="1:16" ht="14.25" customHeight="1">
      <c r="A43" s="1719" t="s">
        <v>427</v>
      </c>
      <c r="B43" s="1720"/>
      <c r="C43" s="1720"/>
      <c r="D43" s="1720"/>
      <c r="E43" s="1720"/>
      <c r="F43" s="1720"/>
      <c r="G43" s="1720"/>
      <c r="H43" s="1720"/>
      <c r="I43" s="1720"/>
      <c r="J43" s="1720"/>
      <c r="K43" s="1720"/>
      <c r="L43" s="1720"/>
      <c r="M43" s="1720"/>
      <c r="N43" s="1720"/>
      <c r="O43" s="1720"/>
      <c r="P43" s="1721"/>
    </row>
    <row r="44" spans="1:16" ht="16.5" customHeight="1">
      <c r="A44" s="1806" t="s">
        <v>268</v>
      </c>
      <c r="B44" s="1807"/>
      <c r="C44" s="1807"/>
      <c r="D44" s="1807"/>
      <c r="E44" s="1807"/>
      <c r="F44" s="1807"/>
      <c r="G44" s="246">
        <v>158459.5</v>
      </c>
      <c r="H44" s="246">
        <v>183394.66</v>
      </c>
      <c r="I44" s="246">
        <v>207005.76</v>
      </c>
      <c r="J44" s="247">
        <f>(G44+H44+I44)/3</f>
        <v>182953.30666666667</v>
      </c>
      <c r="K44" s="248"/>
      <c r="L44" s="315">
        <f>(G44+H44+I44)/3</f>
        <v>182953.30666666667</v>
      </c>
      <c r="M44" s="249">
        <f>'[1]COSTO PROCESSO'!$K$366</f>
        <v>240784.6365</v>
      </c>
      <c r="N44" s="250">
        <f>'[1]COSTO PROCESSO'!$L$366</f>
        <v>228291.3965</v>
      </c>
      <c r="O44" s="297">
        <f>(N44/L44)-100%</f>
        <v>0.2478123552909457</v>
      </c>
      <c r="P44" s="298">
        <f>(N44/M44)-100%</f>
        <v>-0.05188553630995474</v>
      </c>
    </row>
    <row r="45" spans="1:16" ht="12.75">
      <c r="A45" s="1829" t="s">
        <v>972</v>
      </c>
      <c r="B45" s="1830"/>
      <c r="C45" s="1830"/>
      <c r="D45" s="1830"/>
      <c r="E45" s="1830"/>
      <c r="F45" s="1830"/>
      <c r="G45" s="246"/>
      <c r="H45" s="246"/>
      <c r="I45" s="246"/>
      <c r="J45" s="246">
        <f>(G45+H45+I45)/3</f>
        <v>0</v>
      </c>
      <c r="K45" s="251"/>
      <c r="L45" s="315">
        <f>(G45+H45+I45)/3</f>
        <v>0</v>
      </c>
      <c r="M45" s="249"/>
      <c r="N45" s="250"/>
      <c r="O45" s="305" t="e">
        <f>(N45/L45)-100%</f>
        <v>#DIV/0!</v>
      </c>
      <c r="P45" s="306" t="e">
        <f>(N45/M45)-100%</f>
        <v>#DIV/0!</v>
      </c>
    </row>
    <row r="46" spans="1:16" ht="12.75">
      <c r="A46" s="2034" t="s">
        <v>470</v>
      </c>
      <c r="B46" s="2035"/>
      <c r="C46" s="2035"/>
      <c r="D46" s="2035"/>
      <c r="E46" s="2035"/>
      <c r="F46" s="2035"/>
      <c r="G46" s="246"/>
      <c r="H46" s="246"/>
      <c r="I46" s="246"/>
      <c r="J46" s="246">
        <f>(G46+H46+I46)/3</f>
        <v>0</v>
      </c>
      <c r="K46" s="251"/>
      <c r="L46" s="315">
        <f>(G46+H46+I46)/3</f>
        <v>0</v>
      </c>
      <c r="M46" s="249"/>
      <c r="N46" s="250"/>
      <c r="O46" s="86" t="e">
        <f>(N46/L46)-100%</f>
        <v>#DIV/0!</v>
      </c>
      <c r="P46" s="87" t="e">
        <f>(N46/M46)-100%</f>
        <v>#DIV/0!</v>
      </c>
    </row>
    <row r="47" spans="1:16" ht="12.75">
      <c r="A47" s="2049"/>
      <c r="B47" s="2049"/>
      <c r="C47" s="2049"/>
      <c r="D47" s="2049"/>
      <c r="E47" s="2049"/>
      <c r="F47" s="2050"/>
      <c r="G47" s="116"/>
      <c r="H47" s="116"/>
      <c r="I47" s="116"/>
      <c r="J47" s="81">
        <f>(G47+H47+I47)/3</f>
        <v>0</v>
      </c>
      <c r="K47" s="82"/>
      <c r="L47" s="83">
        <f>(G47+H47+I47)/3</f>
        <v>0</v>
      </c>
      <c r="M47" s="118"/>
      <c r="N47" s="119"/>
      <c r="O47" s="86" t="e">
        <f>(N47/L47)-100%</f>
        <v>#DIV/0!</v>
      </c>
      <c r="P47" s="87" t="e">
        <f>(N47/M47)-100%</f>
        <v>#DIV/0!</v>
      </c>
    </row>
    <row r="48" spans="1:19" ht="12" customHeight="1">
      <c r="A48" s="1719" t="s">
        <v>428</v>
      </c>
      <c r="B48" s="1720"/>
      <c r="C48" s="1720"/>
      <c r="D48" s="1720"/>
      <c r="E48" s="1720"/>
      <c r="F48" s="1720"/>
      <c r="G48" s="1720"/>
      <c r="H48" s="1720"/>
      <c r="I48" s="1720"/>
      <c r="J48" s="1720"/>
      <c r="K48" s="1720"/>
      <c r="L48" s="1720"/>
      <c r="M48" s="1720"/>
      <c r="N48" s="1720"/>
      <c r="O48" s="1720"/>
      <c r="P48" s="1721"/>
      <c r="S48" s="316"/>
    </row>
    <row r="49" spans="1:16" ht="15" customHeight="1">
      <c r="A49" s="1829" t="s">
        <v>987</v>
      </c>
      <c r="B49" s="1830"/>
      <c r="C49" s="1830"/>
      <c r="D49" s="1830"/>
      <c r="E49" s="1830"/>
      <c r="F49" s="1830"/>
      <c r="G49" s="195"/>
      <c r="H49" s="195"/>
      <c r="I49" s="195"/>
      <c r="J49" s="195">
        <f>(G49+H49+I49)/3</f>
        <v>0</v>
      </c>
      <c r="K49" s="317"/>
      <c r="L49" s="318">
        <f>(G49+H49+I49)/3</f>
        <v>0</v>
      </c>
      <c r="M49" s="196"/>
      <c r="N49" s="197"/>
      <c r="O49" s="297" t="e">
        <f>(N49/L49)-100%</f>
        <v>#DIV/0!</v>
      </c>
      <c r="P49" s="298" t="e">
        <f>(N49/M49)-100%</f>
        <v>#DIV/0!</v>
      </c>
    </row>
    <row r="50" spans="1:16" ht="12.75">
      <c r="A50" s="2051" t="s">
        <v>507</v>
      </c>
      <c r="B50" s="2052"/>
      <c r="C50" s="2052"/>
      <c r="D50" s="2052"/>
      <c r="E50" s="2052"/>
      <c r="F50" s="2052"/>
      <c r="G50" s="195"/>
      <c r="H50" s="195"/>
      <c r="I50" s="195"/>
      <c r="J50" s="195">
        <f>(G50+H50+I50)/3</f>
        <v>0</v>
      </c>
      <c r="K50" s="317"/>
      <c r="L50" s="318">
        <f>(G50+H50+I50)/3</f>
        <v>0</v>
      </c>
      <c r="M50" s="196"/>
      <c r="N50" s="197"/>
      <c r="O50" s="297" t="e">
        <f>(N50/L50)-100%</f>
        <v>#DIV/0!</v>
      </c>
      <c r="P50" s="298" t="e">
        <f>(N50/M50)-100%</f>
        <v>#DIV/0!</v>
      </c>
    </row>
    <row r="51" spans="1:16" ht="13.5" thickBot="1">
      <c r="A51" s="1722"/>
      <c r="B51" s="1723"/>
      <c r="C51" s="1723"/>
      <c r="D51" s="1723"/>
      <c r="E51" s="1723"/>
      <c r="F51" s="1723"/>
      <c r="G51" s="96"/>
      <c r="H51" s="96"/>
      <c r="I51" s="96"/>
      <c r="J51" s="96">
        <f>(G51+H51+I51)/3</f>
        <v>0</v>
      </c>
      <c r="K51" s="97"/>
      <c r="L51" s="98">
        <f>(G51+H51+I51)/3</f>
        <v>0</v>
      </c>
      <c r="M51" s="99"/>
      <c r="N51" s="100"/>
      <c r="O51" s="101" t="e">
        <f>(N51/L51)-100%</f>
        <v>#DIV/0!</v>
      </c>
      <c r="P51" s="102" t="e">
        <f>(N51/M51)-100%</f>
        <v>#DIV/0!</v>
      </c>
    </row>
    <row r="52" spans="1:16" ht="18.75" customHeight="1" thickBot="1">
      <c r="A52" s="1811"/>
      <c r="B52" s="1802"/>
      <c r="C52" s="1802"/>
      <c r="D52" s="1802"/>
      <c r="E52" s="1802"/>
      <c r="F52" s="1802"/>
      <c r="G52" s="1802"/>
      <c r="H52" s="1802"/>
      <c r="I52" s="1802"/>
      <c r="J52" s="1802"/>
      <c r="K52" s="1802"/>
      <c r="L52" s="1802"/>
      <c r="M52" s="1802"/>
      <c r="N52" s="1802"/>
      <c r="O52" s="1802"/>
      <c r="P52" s="1803"/>
    </row>
    <row r="53" spans="1:16" ht="12.75">
      <c r="A53" s="1823" t="s">
        <v>430</v>
      </c>
      <c r="B53" s="1824"/>
      <c r="C53" s="1824"/>
      <c r="D53" s="1824"/>
      <c r="E53" s="1824"/>
      <c r="F53" s="1825"/>
      <c r="G53" s="1808" t="s">
        <v>434</v>
      </c>
      <c r="H53" s="1809"/>
      <c r="I53" s="1809"/>
      <c r="J53" s="1809"/>
      <c r="K53" s="1809"/>
      <c r="L53" s="1809"/>
      <c r="M53" s="1809"/>
      <c r="N53" s="1809"/>
      <c r="O53" s="1809"/>
      <c r="P53" s="1810"/>
    </row>
    <row r="54" spans="1:16" ht="26.25" customHeight="1">
      <c r="A54" s="1680" t="s">
        <v>1234</v>
      </c>
      <c r="B54" s="1681"/>
      <c r="C54" s="1682"/>
      <c r="D54" s="319" t="s">
        <v>432</v>
      </c>
      <c r="E54" s="1698" t="s">
        <v>675</v>
      </c>
      <c r="F54" s="1699"/>
      <c r="G54" s="1680" t="s">
        <v>1235</v>
      </c>
      <c r="H54" s="1681"/>
      <c r="I54" s="1681"/>
      <c r="J54" s="320"/>
      <c r="K54" s="320"/>
      <c r="L54" s="1695" t="s">
        <v>1236</v>
      </c>
      <c r="M54" s="1682"/>
      <c r="N54" s="1681" t="s">
        <v>1237</v>
      </c>
      <c r="O54" s="1681"/>
      <c r="P54" s="1726"/>
    </row>
    <row r="55" spans="1:16" ht="12.75">
      <c r="A55" s="1675" t="s">
        <v>1057</v>
      </c>
      <c r="B55" s="1676"/>
      <c r="C55" s="1677"/>
      <c r="D55" s="321" t="s">
        <v>1058</v>
      </c>
      <c r="E55" s="1678">
        <v>0.15</v>
      </c>
      <c r="F55" s="1679"/>
      <c r="G55" s="1675"/>
      <c r="H55" s="1676"/>
      <c r="I55" s="1676"/>
      <c r="J55" s="1676"/>
      <c r="K55" s="1677"/>
      <c r="L55" s="2053"/>
      <c r="M55" s="2054"/>
      <c r="N55" s="1700"/>
      <c r="O55" s="1676"/>
      <c r="P55" s="1679"/>
    </row>
    <row r="56" spans="1:16" ht="12.75">
      <c r="A56" s="1675" t="s">
        <v>1059</v>
      </c>
      <c r="B56" s="1676"/>
      <c r="C56" s="1677"/>
      <c r="D56" s="321" t="s">
        <v>838</v>
      </c>
      <c r="E56" s="1678">
        <v>0.13</v>
      </c>
      <c r="F56" s="1679"/>
      <c r="G56" s="1675"/>
      <c r="H56" s="1676"/>
      <c r="I56" s="1676"/>
      <c r="J56" s="1676"/>
      <c r="K56" s="1677"/>
      <c r="L56" s="1700"/>
      <c r="M56" s="1677"/>
      <c r="N56" s="1700"/>
      <c r="O56" s="1676"/>
      <c r="P56" s="1679"/>
    </row>
    <row r="57" spans="1:16" ht="13.5" thickBot="1">
      <c r="A57" s="1670"/>
      <c r="B57" s="1671"/>
      <c r="C57" s="1672"/>
      <c r="D57" s="322"/>
      <c r="E57" s="1671"/>
      <c r="F57" s="1674"/>
      <c r="G57" s="1670"/>
      <c r="H57" s="1671"/>
      <c r="I57" s="1671"/>
      <c r="J57" s="1671"/>
      <c r="K57" s="1672"/>
      <c r="L57" s="1685"/>
      <c r="M57" s="1672"/>
      <c r="N57" s="1685"/>
      <c r="O57" s="1671"/>
      <c r="P57" s="1674"/>
    </row>
    <row r="58" spans="1:17" ht="13.5">
      <c r="A58" s="103"/>
      <c r="B58" s="6"/>
      <c r="C58" s="6"/>
      <c r="D58" s="6"/>
      <c r="E58" s="6"/>
      <c r="F58" s="6"/>
      <c r="G58" s="6"/>
      <c r="H58" s="6"/>
      <c r="I58" s="6"/>
      <c r="J58" s="6"/>
      <c r="K58" s="6"/>
      <c r="L58" s="6"/>
      <c r="M58" s="6"/>
      <c r="N58" s="6"/>
      <c r="O58" s="6"/>
      <c r="P58" s="50"/>
      <c r="Q58" s="282"/>
    </row>
    <row r="59" spans="1:17" ht="14.25" thickBot="1">
      <c r="A59" s="103"/>
      <c r="B59" s="6"/>
      <c r="C59" s="6"/>
      <c r="D59" s="6"/>
      <c r="E59" s="6"/>
      <c r="F59" s="6"/>
      <c r="G59" s="6"/>
      <c r="H59" s="6"/>
      <c r="I59" s="6"/>
      <c r="J59" s="6"/>
      <c r="K59" s="6"/>
      <c r="L59" s="6"/>
      <c r="M59" s="6"/>
      <c r="N59" s="6"/>
      <c r="O59" s="49"/>
      <c r="P59" s="51"/>
      <c r="Q59" s="1266"/>
    </row>
    <row r="60" spans="1:17" ht="12.75" customHeight="1">
      <c r="A60" s="1755" t="s">
        <v>196</v>
      </c>
      <c r="B60" s="1756"/>
      <c r="C60" s="1756"/>
      <c r="D60" s="1756"/>
      <c r="E60" s="1756"/>
      <c r="F60" s="1756"/>
      <c r="G60" s="1756"/>
      <c r="H60" s="1756"/>
      <c r="I60" s="1756"/>
      <c r="J60" s="1756"/>
      <c r="K60" s="1757"/>
      <c r="L60" s="1812" t="s">
        <v>1250</v>
      </c>
      <c r="M60" s="1752" t="s">
        <v>1249</v>
      </c>
      <c r="N60" s="1789" t="s">
        <v>200</v>
      </c>
      <c r="O60" s="1816" t="s">
        <v>402</v>
      </c>
      <c r="P60" s="1797" t="s">
        <v>401</v>
      </c>
      <c r="Q60" s="1266"/>
    </row>
    <row r="61" spans="1:17" ht="16.5" customHeight="1" thickBot="1">
      <c r="A61" s="1758"/>
      <c r="B61" s="1759"/>
      <c r="C61" s="1759"/>
      <c r="D61" s="1759"/>
      <c r="E61" s="1759"/>
      <c r="F61" s="1759"/>
      <c r="G61" s="1759"/>
      <c r="H61" s="1759"/>
      <c r="I61" s="1759"/>
      <c r="J61" s="1759"/>
      <c r="K61" s="1760"/>
      <c r="L61" s="1813"/>
      <c r="M61" s="1753"/>
      <c r="N61" s="1790"/>
      <c r="O61" s="1817"/>
      <c r="P61" s="1798"/>
      <c r="Q61" s="1266"/>
    </row>
    <row r="62" spans="1:17" ht="16.5" customHeight="1" thickBot="1" thickTop="1">
      <c r="A62" s="1709" t="s">
        <v>396</v>
      </c>
      <c r="B62" s="1710"/>
      <c r="C62" s="1710"/>
      <c r="D62" s="1710"/>
      <c r="E62" s="1710"/>
      <c r="F62" s="1710"/>
      <c r="G62" s="1710"/>
      <c r="H62" s="1710"/>
      <c r="I62" s="1710"/>
      <c r="J62" s="1710"/>
      <c r="K62" s="1711"/>
      <c r="L62" s="323"/>
      <c r="M62" s="323"/>
      <c r="N62" s="324"/>
      <c r="O62" s="323"/>
      <c r="P62" s="325"/>
      <c r="Q62" s="1266"/>
    </row>
    <row r="63" spans="1:19" ht="23.25" customHeight="1" thickTop="1">
      <c r="A63" s="1751" t="s">
        <v>988</v>
      </c>
      <c r="B63" s="1704"/>
      <c r="C63" s="1704"/>
      <c r="D63" s="1704"/>
      <c r="E63" s="1704"/>
      <c r="F63" s="1704"/>
      <c r="G63" s="1704"/>
      <c r="H63" s="1704"/>
      <c r="I63" s="1704"/>
      <c r="J63" s="1704"/>
      <c r="K63" s="1705"/>
      <c r="L63" s="362">
        <f>L25/L26</f>
        <v>3.727272727272727</v>
      </c>
      <c r="M63" s="399" t="e">
        <f>M25/M26</f>
        <v>#DIV/0!</v>
      </c>
      <c r="N63" s="487" t="e">
        <f>N25/N26</f>
        <v>#DIV/0!</v>
      </c>
      <c r="O63" s="331" t="e">
        <f aca="true" t="shared" si="4" ref="O63:O68">N63-M63</f>
        <v>#DIV/0!</v>
      </c>
      <c r="P63" s="330" t="e">
        <f>IF(N63&gt;=M63,"OK","NOOK")</f>
        <v>#DIV/0!</v>
      </c>
      <c r="Q63" s="1266"/>
      <c r="R63" s="299"/>
      <c r="S63" s="299"/>
    </row>
    <row r="64" spans="1:17" ht="24.75" customHeight="1">
      <c r="A64" s="1754" t="s">
        <v>471</v>
      </c>
      <c r="B64" s="1728"/>
      <c r="C64" s="1728"/>
      <c r="D64" s="1728"/>
      <c r="E64" s="1728"/>
      <c r="F64" s="1728"/>
      <c r="G64" s="1728"/>
      <c r="H64" s="1728"/>
      <c r="I64" s="1728"/>
      <c r="J64" s="1728"/>
      <c r="K64" s="1728"/>
      <c r="L64" s="331">
        <f>L27/L28</f>
        <v>0.020838381390840804</v>
      </c>
      <c r="M64" s="332">
        <f>M27/M28</f>
        <v>0.025547445255474453</v>
      </c>
      <c r="N64" s="333">
        <f>N27/N28</f>
        <v>0.02569750367107195</v>
      </c>
      <c r="O64" s="331">
        <f t="shared" si="4"/>
        <v>0.0001500584155974989</v>
      </c>
      <c r="P64" s="330" t="str">
        <f>IF(N64&gt;=M64,"OK","NOOK")</f>
        <v>OK</v>
      </c>
      <c r="Q64" s="1266"/>
    </row>
    <row r="65" spans="1:17" ht="24.75" customHeight="1" thickBot="1">
      <c r="A65" s="1707" t="s">
        <v>989</v>
      </c>
      <c r="B65" s="1708"/>
      <c r="C65" s="1708"/>
      <c r="D65" s="1708"/>
      <c r="E65" s="1708"/>
      <c r="F65" s="1708"/>
      <c r="G65" s="1708"/>
      <c r="H65" s="1708"/>
      <c r="I65" s="1708"/>
      <c r="J65" s="63"/>
      <c r="K65" s="63"/>
      <c r="L65" s="434">
        <f>L29/L25</f>
        <v>0.13414634146341464</v>
      </c>
      <c r="M65" s="402">
        <f>M29/M25</f>
        <v>0.08571428571428572</v>
      </c>
      <c r="N65" s="403">
        <f>N29/N25</f>
        <v>0.2</v>
      </c>
      <c r="O65" s="434">
        <f t="shared" si="4"/>
        <v>0.1142857142857143</v>
      </c>
      <c r="P65" s="425" t="str">
        <f>IF(N65&lt;=M65,"OK","NOOK")</f>
        <v>NOOK</v>
      </c>
      <c r="Q65" s="1266" t="s">
        <v>1457</v>
      </c>
    </row>
    <row r="66" spans="1:17" ht="24.75" customHeight="1" thickBot="1" thickTop="1">
      <c r="A66" s="1707" t="s">
        <v>934</v>
      </c>
      <c r="B66" s="1708"/>
      <c r="C66" s="1708"/>
      <c r="D66" s="1708"/>
      <c r="E66" s="1708"/>
      <c r="F66" s="1708"/>
      <c r="G66" s="1708"/>
      <c r="H66" s="1708"/>
      <c r="I66" s="1708"/>
      <c r="J66" s="554"/>
      <c r="K66" s="555"/>
      <c r="L66" s="527">
        <f>L32/L33</f>
        <v>1</v>
      </c>
      <c r="M66" s="568">
        <f>M32/M33</f>
        <v>1</v>
      </c>
      <c r="N66" s="623">
        <f>N32/N33</f>
        <v>1.1363636363636365</v>
      </c>
      <c r="O66" s="434">
        <f t="shared" si="4"/>
        <v>0.13636363636363646</v>
      </c>
      <c r="P66" s="425" t="str">
        <f>IF(N66&lt;=M66,"OK","NOOK")</f>
        <v>NOOK</v>
      </c>
      <c r="Q66" s="282" t="s">
        <v>1458</v>
      </c>
    </row>
    <row r="67" spans="1:17" ht="24.75" customHeight="1" hidden="1" thickBot="1">
      <c r="A67" s="1983" t="s">
        <v>155</v>
      </c>
      <c r="B67" s="1845"/>
      <c r="C67" s="1845"/>
      <c r="D67" s="1845"/>
      <c r="E67" s="1845"/>
      <c r="F67" s="1845"/>
      <c r="G67" s="1845"/>
      <c r="H67" s="1845"/>
      <c r="I67" s="1845"/>
      <c r="J67" s="1845"/>
      <c r="K67" s="1845"/>
      <c r="L67" s="404" t="e">
        <f aca="true" t="shared" si="5" ref="L67:N68">L35/L36</f>
        <v>#DIV/0!</v>
      </c>
      <c r="M67" s="627" t="e">
        <f t="shared" si="5"/>
        <v>#DIV/0!</v>
      </c>
      <c r="N67" s="406" t="e">
        <f t="shared" si="5"/>
        <v>#DIV/0!</v>
      </c>
      <c r="O67" s="608" t="e">
        <f t="shared" si="4"/>
        <v>#DIV/0!</v>
      </c>
      <c r="P67" s="425" t="e">
        <f>IF(N67&lt;=M67,"OK","NOOK")</f>
        <v>#DIV/0!</v>
      </c>
      <c r="Q67" s="282"/>
    </row>
    <row r="68" spans="1:17" ht="24.75" customHeight="1" hidden="1" thickBot="1">
      <c r="A68" s="1983" t="s">
        <v>156</v>
      </c>
      <c r="B68" s="1845"/>
      <c r="C68" s="1845"/>
      <c r="D68" s="1845"/>
      <c r="E68" s="1845"/>
      <c r="F68" s="1845"/>
      <c r="G68" s="1845"/>
      <c r="H68" s="1845"/>
      <c r="I68" s="1845"/>
      <c r="J68" s="63"/>
      <c r="K68" s="63"/>
      <c r="L68" s="408" t="e">
        <f t="shared" si="5"/>
        <v>#DIV/0!</v>
      </c>
      <c r="M68" s="409" t="e">
        <f t="shared" si="5"/>
        <v>#DIV/0!</v>
      </c>
      <c r="N68" s="410" t="e">
        <f t="shared" si="5"/>
        <v>#DIV/0!</v>
      </c>
      <c r="O68" s="434" t="e">
        <f t="shared" si="4"/>
        <v>#DIV/0!</v>
      </c>
      <c r="P68" s="425" t="e">
        <f>IF(N68&lt;=M68,"OK","NOOK")</f>
        <v>#DIV/0!</v>
      </c>
      <c r="Q68" s="282"/>
    </row>
    <row r="69" spans="1:17" ht="15" customHeight="1" thickBot="1" thickTop="1">
      <c r="A69" s="1709" t="s">
        <v>397</v>
      </c>
      <c r="B69" s="1710"/>
      <c r="C69" s="1710"/>
      <c r="D69" s="1710"/>
      <c r="E69" s="1710"/>
      <c r="F69" s="1710"/>
      <c r="G69" s="1710"/>
      <c r="H69" s="1710"/>
      <c r="I69" s="1710"/>
      <c r="J69" s="1710"/>
      <c r="K69" s="1711"/>
      <c r="L69" s="411"/>
      <c r="M69" s="412"/>
      <c r="N69" s="324"/>
      <c r="O69" s="323"/>
      <c r="P69" s="336"/>
      <c r="Q69" s="282"/>
    </row>
    <row r="70" spans="1:17" ht="27.75" customHeight="1" thickTop="1">
      <c r="A70" s="1703" t="s">
        <v>69</v>
      </c>
      <c r="B70" s="1704"/>
      <c r="C70" s="1704"/>
      <c r="D70" s="1704"/>
      <c r="E70" s="1704"/>
      <c r="F70" s="1704"/>
      <c r="G70" s="1704"/>
      <c r="H70" s="1704"/>
      <c r="I70" s="1704"/>
      <c r="J70" s="1704"/>
      <c r="K70" s="1705"/>
      <c r="L70" s="326">
        <f>L40</f>
        <v>15</v>
      </c>
      <c r="M70" s="327">
        <f>M40</f>
        <v>15</v>
      </c>
      <c r="N70" s="328">
        <f>N40</f>
        <v>15</v>
      </c>
      <c r="O70" s="329">
        <f>N70-M70</f>
        <v>0</v>
      </c>
      <c r="P70" s="330" t="str">
        <f>IF(N70&lt;=M70,"OK","NOOK")</f>
        <v>OK</v>
      </c>
      <c r="Q70" s="282"/>
    </row>
    <row r="71" spans="1:17" ht="21" customHeight="1" thickBot="1">
      <c r="A71" s="1746"/>
      <c r="B71" s="1708"/>
      <c r="C71" s="1708"/>
      <c r="D71" s="1708"/>
      <c r="E71" s="1708"/>
      <c r="F71" s="1708"/>
      <c r="G71" s="1708"/>
      <c r="H71" s="1708"/>
      <c r="I71" s="1708"/>
      <c r="J71" s="1708"/>
      <c r="K71" s="1747"/>
      <c r="L71" s="414"/>
      <c r="M71" s="415"/>
      <c r="N71" s="416"/>
      <c r="O71" s="408"/>
      <c r="P71" s="417"/>
      <c r="Q71" s="282"/>
    </row>
    <row r="72" spans="1:17" ht="15" customHeight="1" thickBot="1" thickTop="1">
      <c r="A72" s="1709" t="s">
        <v>398</v>
      </c>
      <c r="B72" s="1710"/>
      <c r="C72" s="1710"/>
      <c r="D72" s="1710"/>
      <c r="E72" s="1710"/>
      <c r="F72" s="1710"/>
      <c r="G72" s="1710"/>
      <c r="H72" s="1710"/>
      <c r="I72" s="1710"/>
      <c r="J72" s="1710"/>
      <c r="K72" s="1711"/>
      <c r="L72" s="419"/>
      <c r="M72" s="420"/>
      <c r="N72" s="324"/>
      <c r="O72" s="323"/>
      <c r="P72" s="346"/>
      <c r="Q72" s="282"/>
    </row>
    <row r="73" spans="1:17" ht="23.25" customHeight="1" thickTop="1">
      <c r="A73" s="1826" t="s">
        <v>870</v>
      </c>
      <c r="B73" s="1708"/>
      <c r="C73" s="1708"/>
      <c r="D73" s="1708"/>
      <c r="E73" s="1708"/>
      <c r="F73" s="1708"/>
      <c r="G73" s="1708"/>
      <c r="H73" s="1708"/>
      <c r="I73" s="1708"/>
      <c r="L73" s="347">
        <f>L44/L30</f>
        <v>3920.4280000000003</v>
      </c>
      <c r="M73" s="475">
        <f>M44/M30</f>
        <v>5350.7697</v>
      </c>
      <c r="N73" s="349">
        <f>N44/N30</f>
        <v>3804.8566083333335</v>
      </c>
      <c r="O73" s="347">
        <f>N73-M73</f>
        <v>-1545.9130916666663</v>
      </c>
      <c r="P73" s="450" t="str">
        <f>IF(N73&lt;=M73,"OK","NOOK")</f>
        <v>OK</v>
      </c>
      <c r="Q73" s="282"/>
    </row>
    <row r="74" spans="1:17" ht="23.25" customHeight="1" hidden="1">
      <c r="A74" s="1844" t="s">
        <v>157</v>
      </c>
      <c r="B74" s="1845"/>
      <c r="C74" s="1845"/>
      <c r="D74" s="1845"/>
      <c r="E74" s="1845"/>
      <c r="F74" s="1845"/>
      <c r="G74" s="1845"/>
      <c r="H74" s="1845"/>
      <c r="I74" s="1845"/>
      <c r="J74" s="23"/>
      <c r="K74" s="104"/>
      <c r="L74" s="434">
        <f>L45/L44</f>
        <v>0</v>
      </c>
      <c r="M74" s="402">
        <f>M45/M44</f>
        <v>0</v>
      </c>
      <c r="N74" s="403">
        <f>N45/N44</f>
        <v>0</v>
      </c>
      <c r="O74" s="434">
        <f>N74-M74</f>
        <v>0</v>
      </c>
      <c r="P74" s="452" t="str">
        <f>IF(N74&gt;=M74,"OK","NOOK")</f>
        <v>OK</v>
      </c>
      <c r="Q74" s="282"/>
    </row>
    <row r="75" spans="1:17" ht="23.25" customHeight="1" hidden="1">
      <c r="A75" s="1845" t="s">
        <v>158</v>
      </c>
      <c r="B75" s="1845"/>
      <c r="C75" s="1845"/>
      <c r="D75" s="1845"/>
      <c r="E75" s="1845"/>
      <c r="F75" s="1845"/>
      <c r="G75" s="1845"/>
      <c r="H75" s="1845"/>
      <c r="I75" s="1845"/>
      <c r="J75" s="23"/>
      <c r="K75" s="104"/>
      <c r="L75" s="625">
        <f>L46/L33</f>
        <v>0</v>
      </c>
      <c r="M75" s="628">
        <f>M46/M33</f>
        <v>0</v>
      </c>
      <c r="N75" s="626">
        <f>N46/N33</f>
        <v>0</v>
      </c>
      <c r="O75" s="422">
        <f>N75-M75</f>
        <v>0</v>
      </c>
      <c r="P75" s="425" t="str">
        <f>IF(N75&gt;=M75,"OK","NOOK")</f>
        <v>OK</v>
      </c>
      <c r="Q75" s="282"/>
    </row>
    <row r="76" spans="1:16" ht="24" customHeight="1" thickBot="1">
      <c r="A76" s="2041" t="s">
        <v>70</v>
      </c>
      <c r="B76" s="2042"/>
      <c r="C76" s="2042"/>
      <c r="D76" s="2042"/>
      <c r="E76" s="2042"/>
      <c r="F76" s="2042"/>
      <c r="G76" s="2042"/>
      <c r="H76" s="2042"/>
      <c r="I76" s="2043"/>
      <c r="J76" s="1732"/>
      <c r="K76" s="1733"/>
      <c r="L76" s="516">
        <f>L44/L24</f>
        <v>21.234134942742184</v>
      </c>
      <c r="M76" s="517">
        <f>M44/M24</f>
        <v>27.99821354651163</v>
      </c>
      <c r="N76" s="518">
        <f>N44/N24</f>
        <v>26.533170211529523</v>
      </c>
      <c r="O76" s="612">
        <f>N76-M76</f>
        <v>-1.4650433349821057</v>
      </c>
      <c r="P76" s="457" t="str">
        <f>IF(N76&lt;=M76,"OK","NOOK")</f>
        <v>OK</v>
      </c>
    </row>
    <row r="77" spans="1:18" ht="14.25" customHeight="1" thickBot="1" thickTop="1">
      <c r="A77" s="1709" t="s">
        <v>399</v>
      </c>
      <c r="B77" s="1710"/>
      <c r="C77" s="1710"/>
      <c r="D77" s="1710"/>
      <c r="E77" s="1710"/>
      <c r="F77" s="1710"/>
      <c r="G77" s="1710"/>
      <c r="H77" s="1710"/>
      <c r="I77" s="1710"/>
      <c r="J77" s="1710"/>
      <c r="K77" s="1710"/>
      <c r="L77" s="419"/>
      <c r="M77" s="629"/>
      <c r="N77" s="360"/>
      <c r="O77" s="458"/>
      <c r="P77" s="511"/>
      <c r="Q77" s="282"/>
      <c r="R77" s="274">
        <v>20</v>
      </c>
    </row>
    <row r="78" spans="1:17" ht="24.75" customHeight="1" thickTop="1">
      <c r="A78" s="1833" t="s">
        <v>1046</v>
      </c>
      <c r="B78" s="1834"/>
      <c r="C78" s="1834"/>
      <c r="D78" s="1834"/>
      <c r="E78" s="1834"/>
      <c r="F78" s="1834"/>
      <c r="G78" s="1834"/>
      <c r="H78" s="1834"/>
      <c r="I78" s="1834"/>
      <c r="J78" s="1834"/>
      <c r="K78" s="1835"/>
      <c r="L78" s="362">
        <f aca="true" t="shared" si="6" ref="L78:N79">L49</f>
        <v>0</v>
      </c>
      <c r="M78" s="399">
        <f t="shared" si="6"/>
        <v>0</v>
      </c>
      <c r="N78" s="364">
        <f t="shared" si="6"/>
        <v>0</v>
      </c>
      <c r="O78" s="362">
        <f>N78-M78</f>
        <v>0</v>
      </c>
      <c r="P78" s="330" t="str">
        <f>IF(N78&gt;=M78,"OK","NOOK")</f>
        <v>OK</v>
      </c>
      <c r="Q78" s="282"/>
    </row>
    <row r="79" spans="1:17" ht="22.5" customHeight="1" thickBot="1">
      <c r="A79" s="2037" t="s">
        <v>507</v>
      </c>
      <c r="B79" s="2038"/>
      <c r="C79" s="2038"/>
      <c r="D79" s="2038"/>
      <c r="E79" s="2038"/>
      <c r="F79" s="2038"/>
      <c r="G79" s="2038"/>
      <c r="H79" s="2038"/>
      <c r="I79" s="2039"/>
      <c r="J79" s="1826"/>
      <c r="K79" s="1708"/>
      <c r="L79" s="631">
        <f t="shared" si="6"/>
        <v>0</v>
      </c>
      <c r="M79" s="570">
        <f t="shared" si="6"/>
        <v>0</v>
      </c>
      <c r="N79" s="632">
        <f t="shared" si="6"/>
        <v>0</v>
      </c>
      <c r="O79" s="630">
        <f>N79-M79</f>
        <v>0</v>
      </c>
      <c r="P79" s="330" t="str">
        <f>IF(N79&gt;=M79,"OK","NOOK")</f>
        <v>OK</v>
      </c>
      <c r="Q79" s="282"/>
    </row>
    <row r="80" spans="1:17" ht="19.5" customHeight="1">
      <c r="A80" s="2046" t="s">
        <v>429</v>
      </c>
      <c r="B80" s="2047"/>
      <c r="C80" s="2047"/>
      <c r="D80" s="2047"/>
      <c r="E80" s="2047"/>
      <c r="F80" s="2047"/>
      <c r="G80" s="2047"/>
      <c r="H80" s="2047"/>
      <c r="I80" s="2047"/>
      <c r="J80" s="2047"/>
      <c r="K80" s="2047"/>
      <c r="L80" s="2047"/>
      <c r="M80" s="2047"/>
      <c r="N80" s="2047"/>
      <c r="O80" s="2047"/>
      <c r="P80" s="2048"/>
      <c r="Q80" s="282"/>
    </row>
    <row r="81" spans="1:17" ht="36" customHeight="1">
      <c r="A81" s="1783" t="s">
        <v>435</v>
      </c>
      <c r="B81" s="1784"/>
      <c r="C81" s="1784"/>
      <c r="D81" s="1784"/>
      <c r="E81" s="1784"/>
      <c r="F81" s="1784"/>
      <c r="G81" s="1784"/>
      <c r="H81" s="1784"/>
      <c r="I81" s="1784"/>
      <c r="J81" s="1784"/>
      <c r="K81" s="1784"/>
      <c r="L81" s="1784"/>
      <c r="M81" s="1784"/>
      <c r="N81" s="1784"/>
      <c r="O81" s="1784"/>
      <c r="P81" s="1785"/>
      <c r="Q81" s="282"/>
    </row>
    <row r="82" spans="1:18" ht="82.5" customHeight="1" thickBot="1">
      <c r="A82" s="1737"/>
      <c r="B82" s="1738"/>
      <c r="C82" s="1738"/>
      <c r="D82" s="1738"/>
      <c r="E82" s="1738"/>
      <c r="F82" s="1738"/>
      <c r="G82" s="1738"/>
      <c r="H82" s="1738"/>
      <c r="I82" s="1738"/>
      <c r="J82" s="1738"/>
      <c r="K82" s="1738"/>
      <c r="L82" s="1738"/>
      <c r="M82" s="1738"/>
      <c r="N82" s="1738"/>
      <c r="O82" s="1738"/>
      <c r="P82" s="1739"/>
      <c r="Q82" s="282"/>
      <c r="R82" s="370"/>
    </row>
    <row r="83" spans="1:16" ht="21" customHeight="1" hidden="1">
      <c r="A83" s="24"/>
      <c r="B83" s="25"/>
      <c r="C83" s="25"/>
      <c r="D83" s="25"/>
      <c r="E83" s="25"/>
      <c r="F83" s="25"/>
      <c r="G83" s="25"/>
      <c r="H83" s="25"/>
      <c r="I83" s="25"/>
      <c r="J83" s="25"/>
      <c r="K83" s="25"/>
      <c r="L83" s="25"/>
      <c r="M83" s="25"/>
      <c r="N83" s="25"/>
      <c r="O83" s="25"/>
      <c r="P83" s="26"/>
    </row>
  </sheetData>
  <sheetProtection selectLockedCells="1"/>
  <mergeCells count="100">
    <mergeCell ref="A19:P19"/>
    <mergeCell ref="A20:P20"/>
    <mergeCell ref="A29:F29"/>
    <mergeCell ref="A30:F30"/>
    <mergeCell ref="A24:F24"/>
    <mergeCell ref="A27:F27"/>
    <mergeCell ref="A26:F26"/>
    <mergeCell ref="A28:F28"/>
    <mergeCell ref="A25:F25"/>
    <mergeCell ref="A21:P21"/>
    <mergeCell ref="P60:P61"/>
    <mergeCell ref="L60:L61"/>
    <mergeCell ref="G53:P53"/>
    <mergeCell ref="A60:K61"/>
    <mergeCell ref="E54:F54"/>
    <mergeCell ref="G54:I54"/>
    <mergeCell ref="L54:M54"/>
    <mergeCell ref="N54:P54"/>
    <mergeCell ref="A55:C55"/>
    <mergeCell ref="L55:M55"/>
    <mergeCell ref="A52:P52"/>
    <mergeCell ref="A44:F44"/>
    <mergeCell ref="A46:F46"/>
    <mergeCell ref="A45:F45"/>
    <mergeCell ref="A47:F47"/>
    <mergeCell ref="A50:F50"/>
    <mergeCell ref="A51:F51"/>
    <mergeCell ref="A48:F48"/>
    <mergeCell ref="G48:P48"/>
    <mergeCell ref="A49:F49"/>
    <mergeCell ref="A81:P82"/>
    <mergeCell ref="A72:K72"/>
    <mergeCell ref="A63:K63"/>
    <mergeCell ref="A68:I68"/>
    <mergeCell ref="A64:K64"/>
    <mergeCell ref="A80:P80"/>
    <mergeCell ref="A77:K77"/>
    <mergeCell ref="A78:K78"/>
    <mergeCell ref="A70:K70"/>
    <mergeCell ref="A71:K71"/>
    <mergeCell ref="A1:N1"/>
    <mergeCell ref="G23:P23"/>
    <mergeCell ref="A22:F22"/>
    <mergeCell ref="A23:F23"/>
    <mergeCell ref="A2:P2"/>
    <mergeCell ref="A8:P8"/>
    <mergeCell ref="A9:P10"/>
    <mergeCell ref="E4:J4"/>
    <mergeCell ref="A12:P16"/>
    <mergeCell ref="A11:P11"/>
    <mergeCell ref="E5:J5"/>
    <mergeCell ref="E6:J6"/>
    <mergeCell ref="N60:N61"/>
    <mergeCell ref="G43:P43"/>
    <mergeCell ref="A39:F39"/>
    <mergeCell ref="A40:F40"/>
    <mergeCell ref="G39:P39"/>
    <mergeCell ref="A43:F43"/>
    <mergeCell ref="A42:F42"/>
    <mergeCell ref="M60:M61"/>
    <mergeCell ref="J76:K76"/>
    <mergeCell ref="A76:I76"/>
    <mergeCell ref="A31:F31"/>
    <mergeCell ref="A37:F37"/>
    <mergeCell ref="A53:F53"/>
    <mergeCell ref="A38:F38"/>
    <mergeCell ref="G38:P38"/>
    <mergeCell ref="A66:I66"/>
    <mergeCell ref="O60:O61"/>
    <mergeCell ref="A54:C54"/>
    <mergeCell ref="A17:P17"/>
    <mergeCell ref="A18:P18"/>
    <mergeCell ref="A74:I74"/>
    <mergeCell ref="A73:I73"/>
    <mergeCell ref="A57:C57"/>
    <mergeCell ref="A69:K69"/>
    <mergeCell ref="A65:I65"/>
    <mergeCell ref="A62:K62"/>
    <mergeCell ref="A41:F41"/>
    <mergeCell ref="L57:M57"/>
    <mergeCell ref="G57:K57"/>
    <mergeCell ref="N57:P57"/>
    <mergeCell ref="N55:P55"/>
    <mergeCell ref="A56:C56"/>
    <mergeCell ref="E56:F56"/>
    <mergeCell ref="G56:K56"/>
    <mergeCell ref="L56:M56"/>
    <mergeCell ref="N56:P56"/>
    <mergeCell ref="E55:F55"/>
    <mergeCell ref="G55:K55"/>
    <mergeCell ref="A32:F32"/>
    <mergeCell ref="A79:I79"/>
    <mergeCell ref="J79:K79"/>
    <mergeCell ref="A33:F33"/>
    <mergeCell ref="A75:I75"/>
    <mergeCell ref="A34:F34"/>
    <mergeCell ref="A35:F35"/>
    <mergeCell ref="A36:F36"/>
    <mergeCell ref="A67:K67"/>
    <mergeCell ref="E57:F57"/>
  </mergeCells>
  <printOptions horizontalCentered="1"/>
  <pageMargins left="0.1968503937007874" right="0" top="0.4724409448818898" bottom="0.984251968503937" header="0.5118110236220472" footer="0.5118110236220472"/>
  <pageSetup horizontalDpi="600" verticalDpi="600" orientation="landscape" paperSize="9" scale="90" r:id="rId3"/>
  <headerFooter alignWithMargins="0">
    <oddHeader>&amp;CComune di INVERUNO</oddHeader>
    <oddFooter>&amp;L&amp;8&amp;F&amp;R&amp;8&amp;P</oddFooter>
  </headerFooter>
  <rowBreaks count="1" manualBreakCount="1">
    <brk id="82" max="255" man="1"/>
  </rowBreaks>
  <legacyDrawing r:id="rId2"/>
</worksheet>
</file>

<file path=xl/worksheets/sheet15.xml><?xml version="1.0" encoding="utf-8"?>
<worksheet xmlns="http://schemas.openxmlformats.org/spreadsheetml/2006/main" xmlns:r="http://schemas.openxmlformats.org/officeDocument/2006/relationships">
  <dimension ref="A1:T103"/>
  <sheetViews>
    <sheetView zoomScalePageLayoutView="0" workbookViewId="0" topLeftCell="A28">
      <selection activeCell="A54" sqref="A54:F54"/>
    </sheetView>
  </sheetViews>
  <sheetFormatPr defaultColWidth="9.140625" defaultRowHeight="12.75"/>
  <cols>
    <col min="1" max="6" width="9.140625" style="274" customWidth="1"/>
    <col min="7" max="7" width="18.140625" style="274" customWidth="1"/>
    <col min="8" max="8" width="17.421875" style="274" customWidth="1"/>
    <col min="9" max="9" width="17.7109375" style="274" customWidth="1"/>
    <col min="10" max="10" width="0.2890625" style="274" hidden="1" customWidth="1"/>
    <col min="11" max="11" width="9.140625" style="274" hidden="1" customWidth="1"/>
    <col min="12" max="12" width="17.28125" style="274" customWidth="1"/>
    <col min="13" max="13" width="17.421875" style="274" customWidth="1"/>
    <col min="14" max="14" width="20.14062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2068" t="s">
        <v>1323</v>
      </c>
      <c r="F4" s="2069"/>
      <c r="G4" s="2069"/>
      <c r="H4" s="2069"/>
      <c r="I4" s="2069"/>
      <c r="J4" s="2069"/>
      <c r="K4" s="2069"/>
      <c r="L4" s="2070"/>
      <c r="M4" s="276"/>
      <c r="N4" s="276"/>
      <c r="O4" s="276"/>
      <c r="P4" s="278"/>
    </row>
    <row r="5" spans="1:16" ht="12.75">
      <c r="A5" s="275" t="s">
        <v>422</v>
      </c>
      <c r="B5" s="276"/>
      <c r="C5" s="276"/>
      <c r="D5" s="276"/>
      <c r="E5" s="2068" t="s">
        <v>1439</v>
      </c>
      <c r="F5" s="2069"/>
      <c r="G5" s="2069"/>
      <c r="H5" s="2069"/>
      <c r="I5" s="2069"/>
      <c r="J5" s="2069"/>
      <c r="K5" s="2069"/>
      <c r="L5" s="2070"/>
      <c r="M5" s="276" t="s">
        <v>1462</v>
      </c>
      <c r="N5" s="276"/>
      <c r="O5" s="276"/>
      <c r="P5" s="278"/>
    </row>
    <row r="6" spans="1:16" ht="12.75">
      <c r="A6" s="275" t="s">
        <v>423</v>
      </c>
      <c r="B6" s="276"/>
      <c r="C6" s="276"/>
      <c r="D6" s="276"/>
      <c r="E6" s="2071"/>
      <c r="F6" s="2069"/>
      <c r="G6" s="2069"/>
      <c r="H6" s="2069"/>
      <c r="I6" s="2069"/>
      <c r="J6" s="2069"/>
      <c r="K6" s="2069"/>
      <c r="L6" s="2070"/>
      <c r="M6" s="276"/>
      <c r="N6" s="276"/>
      <c r="O6" s="276"/>
      <c r="P6" s="278"/>
    </row>
    <row r="7" spans="1:16" ht="13.5" thickBot="1">
      <c r="A7" s="279"/>
      <c r="B7" s="280"/>
      <c r="C7" s="280"/>
      <c r="D7" s="280"/>
      <c r="E7" s="280"/>
      <c r="F7" s="280"/>
      <c r="G7" s="995"/>
      <c r="H7" s="280"/>
      <c r="I7" s="995"/>
      <c r="J7" s="280"/>
      <c r="K7" s="280"/>
      <c r="L7" s="280"/>
      <c r="M7" s="280"/>
      <c r="N7" s="280"/>
      <c r="O7" s="280"/>
      <c r="P7" s="281"/>
    </row>
    <row r="8" spans="1:17" ht="12.75">
      <c r="A8" s="1773" t="s">
        <v>569</v>
      </c>
      <c r="B8" s="1774"/>
      <c r="C8" s="1774"/>
      <c r="D8" s="1774"/>
      <c r="E8" s="1774"/>
      <c r="F8" s="1774"/>
      <c r="G8" s="1774"/>
      <c r="H8" s="1774"/>
      <c r="I8" s="1774"/>
      <c r="J8" s="1774"/>
      <c r="K8" s="1774"/>
      <c r="L8" s="1774"/>
      <c r="M8" s="1774"/>
      <c r="N8" s="1774"/>
      <c r="O8" s="1774"/>
      <c r="P8" s="1775"/>
      <c r="Q8" s="282"/>
    </row>
    <row r="9" spans="1:17" ht="12.75" customHeight="1">
      <c r="A9" s="1692" t="s">
        <v>43</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1248</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736</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293">
        <f aca="true" t="shared" si="0" ref="J24:J37">(G24+H24+I24)/3</f>
        <v>8616</v>
      </c>
      <c r="K24" s="294"/>
      <c r="L24" s="373">
        <f aca="true" t="shared" si="1" ref="L24:L37">(G24+H24+I24)/3</f>
        <v>8616</v>
      </c>
      <c r="M24" s="374">
        <v>8600</v>
      </c>
      <c r="N24" s="296">
        <v>8604</v>
      </c>
      <c r="O24" s="297"/>
      <c r="P24" s="298"/>
      <c r="Q24" s="299"/>
    </row>
    <row r="25" spans="1:16" ht="14.25" customHeight="1">
      <c r="A25" s="1664" t="s">
        <v>544</v>
      </c>
      <c r="B25" s="1665"/>
      <c r="C25" s="1665"/>
      <c r="D25" s="1665"/>
      <c r="E25" s="1665"/>
      <c r="F25" s="1665"/>
      <c r="G25" s="300">
        <v>37</v>
      </c>
      <c r="H25" s="300">
        <v>38</v>
      </c>
      <c r="I25" s="1146">
        <v>36</v>
      </c>
      <c r="J25" s="300">
        <f t="shared" si="0"/>
        <v>37</v>
      </c>
      <c r="K25" s="301"/>
      <c r="L25" s="302">
        <f t="shared" si="1"/>
        <v>37</v>
      </c>
      <c r="M25" s="303">
        <v>36</v>
      </c>
      <c r="N25" s="304">
        <v>37</v>
      </c>
      <c r="O25" s="305">
        <f aca="true" t="shared" si="2" ref="O25:O37">(N25/L25)-100%</f>
        <v>0</v>
      </c>
      <c r="P25" s="306">
        <f aca="true" t="shared" si="3" ref="P25:P37">(N25/M25)-100%</f>
        <v>0.02777777777777768</v>
      </c>
    </row>
    <row r="26" spans="1:16" ht="14.25" customHeight="1">
      <c r="A26" s="1664" t="s">
        <v>545</v>
      </c>
      <c r="B26" s="1665"/>
      <c r="C26" s="1665"/>
      <c r="D26" s="1665"/>
      <c r="E26" s="1665"/>
      <c r="F26" s="1665"/>
      <c r="G26" s="300">
        <v>37</v>
      </c>
      <c r="H26" s="300">
        <v>38</v>
      </c>
      <c r="I26" s="1145">
        <v>36</v>
      </c>
      <c r="J26" s="300">
        <f t="shared" si="0"/>
        <v>37</v>
      </c>
      <c r="K26" s="301"/>
      <c r="L26" s="438">
        <f t="shared" si="1"/>
        <v>37</v>
      </c>
      <c r="M26" s="308">
        <v>37</v>
      </c>
      <c r="N26" s="309">
        <v>37</v>
      </c>
      <c r="O26" s="305">
        <f t="shared" si="2"/>
        <v>0</v>
      </c>
      <c r="P26" s="306">
        <f t="shared" si="3"/>
        <v>0</v>
      </c>
    </row>
    <row r="27" spans="1:16" ht="14.25" customHeight="1">
      <c r="A27" s="1664" t="s">
        <v>289</v>
      </c>
      <c r="B27" s="1665"/>
      <c r="C27" s="1665"/>
      <c r="D27" s="1665"/>
      <c r="E27" s="1665"/>
      <c r="F27" s="1665"/>
      <c r="G27" s="300">
        <v>11</v>
      </c>
      <c r="H27" s="300">
        <v>11</v>
      </c>
      <c r="I27" s="1145">
        <v>3</v>
      </c>
      <c r="J27" s="300">
        <f>(G27+H27+I27)/3</f>
        <v>8.333333333333334</v>
      </c>
      <c r="K27" s="301"/>
      <c r="L27" s="438">
        <f>(G27+H27+I27)/3</f>
        <v>8.333333333333334</v>
      </c>
      <c r="M27" s="308">
        <v>3</v>
      </c>
      <c r="N27" s="309">
        <v>3</v>
      </c>
      <c r="O27" s="305">
        <f>(N27/L27)-100%</f>
        <v>-0.64</v>
      </c>
      <c r="P27" s="306">
        <f>(N27/M27)-100%</f>
        <v>0</v>
      </c>
    </row>
    <row r="28" spans="1:16" ht="14.25" customHeight="1">
      <c r="A28" s="1664" t="s">
        <v>290</v>
      </c>
      <c r="B28" s="1665"/>
      <c r="C28" s="1665"/>
      <c r="D28" s="1665"/>
      <c r="E28" s="1665"/>
      <c r="F28" s="1665"/>
      <c r="G28" s="300">
        <v>11</v>
      </c>
      <c r="H28" s="300">
        <v>11</v>
      </c>
      <c r="I28" s="1145">
        <v>4</v>
      </c>
      <c r="J28" s="300">
        <f>(G28+H28+I28)/3</f>
        <v>8.666666666666666</v>
      </c>
      <c r="K28" s="301"/>
      <c r="L28" s="438">
        <f>(G28+H28+I28)/3</f>
        <v>8.666666666666666</v>
      </c>
      <c r="M28" s="308">
        <v>10</v>
      </c>
      <c r="N28" s="309">
        <v>10</v>
      </c>
      <c r="O28" s="305">
        <f>(N28/L28)-100%</f>
        <v>0.15384615384615397</v>
      </c>
      <c r="P28" s="306">
        <f>(N28/M28)-100%</f>
        <v>0</v>
      </c>
    </row>
    <row r="29" spans="1:16" ht="14.25" customHeight="1">
      <c r="A29" s="1664" t="s">
        <v>287</v>
      </c>
      <c r="B29" s="1665"/>
      <c r="C29" s="1665"/>
      <c r="D29" s="1665"/>
      <c r="E29" s="1665"/>
      <c r="F29" s="1665"/>
      <c r="G29" s="300">
        <v>69840</v>
      </c>
      <c r="H29" s="300">
        <v>69840</v>
      </c>
      <c r="I29" s="1145">
        <v>180</v>
      </c>
      <c r="J29" s="300">
        <f>(G29+H29+I29)/3</f>
        <v>46620</v>
      </c>
      <c r="K29" s="301"/>
      <c r="L29" s="438">
        <f>(G29+H29+I29)/3</f>
        <v>46620</v>
      </c>
      <c r="M29" s="308">
        <v>200</v>
      </c>
      <c r="N29" s="309">
        <v>200</v>
      </c>
      <c r="O29" s="305">
        <f>(N29/L29)-100%</f>
        <v>-0.9957099957099957</v>
      </c>
      <c r="P29" s="306">
        <f>(N29/M29)-100%</f>
        <v>0</v>
      </c>
    </row>
    <row r="30" spans="1:16" ht="12.75" customHeight="1">
      <c r="A30" s="1664" t="s">
        <v>546</v>
      </c>
      <c r="B30" s="1665"/>
      <c r="C30" s="1665"/>
      <c r="D30" s="1665"/>
      <c r="E30" s="1665"/>
      <c r="F30" s="1665"/>
      <c r="G30" s="300"/>
      <c r="H30" s="300"/>
      <c r="I30" s="1145">
        <v>0</v>
      </c>
      <c r="J30" s="300">
        <f t="shared" si="0"/>
        <v>0</v>
      </c>
      <c r="K30" s="301"/>
      <c r="L30" s="786">
        <f t="shared" si="1"/>
        <v>0</v>
      </c>
      <c r="M30" s="787">
        <v>0</v>
      </c>
      <c r="N30" s="309">
        <v>0</v>
      </c>
      <c r="O30" s="305" t="e">
        <f t="shared" si="2"/>
        <v>#DIV/0!</v>
      </c>
      <c r="P30" s="306" t="e">
        <f t="shared" si="3"/>
        <v>#DIV/0!</v>
      </c>
    </row>
    <row r="31" spans="1:16" ht="12" customHeight="1">
      <c r="A31" s="1664" t="s">
        <v>547</v>
      </c>
      <c r="B31" s="1665"/>
      <c r="C31" s="1665"/>
      <c r="D31" s="1665"/>
      <c r="E31" s="1665"/>
      <c r="F31" s="1665"/>
      <c r="G31" s="300"/>
      <c r="H31" s="300"/>
      <c r="I31" s="1145">
        <v>0</v>
      </c>
      <c r="J31" s="300">
        <f t="shared" si="0"/>
        <v>0</v>
      </c>
      <c r="K31" s="301"/>
      <c r="L31" s="302">
        <f t="shared" si="1"/>
        <v>0</v>
      </c>
      <c r="M31" s="308">
        <v>0</v>
      </c>
      <c r="N31" s="309">
        <v>0</v>
      </c>
      <c r="O31" s="305" t="e">
        <f t="shared" si="2"/>
        <v>#DIV/0!</v>
      </c>
      <c r="P31" s="306" t="e">
        <f t="shared" si="3"/>
        <v>#DIV/0!</v>
      </c>
    </row>
    <row r="32" spans="1:18" ht="12" customHeight="1">
      <c r="A32" s="1664" t="s">
        <v>1316</v>
      </c>
      <c r="B32" s="1665"/>
      <c r="C32" s="1665"/>
      <c r="D32" s="1665"/>
      <c r="E32" s="1665"/>
      <c r="F32" s="1665"/>
      <c r="G32" s="300">
        <v>10</v>
      </c>
      <c r="H32" s="300">
        <v>17</v>
      </c>
      <c r="I32" s="1146">
        <v>15</v>
      </c>
      <c r="J32" s="300">
        <f t="shared" si="0"/>
        <v>14</v>
      </c>
      <c r="K32" s="301"/>
      <c r="L32" s="302">
        <f t="shared" si="1"/>
        <v>14</v>
      </c>
      <c r="M32" s="303">
        <v>17</v>
      </c>
      <c r="N32" s="304">
        <v>17</v>
      </c>
      <c r="O32" s="305">
        <f t="shared" si="2"/>
        <v>0.2142857142857142</v>
      </c>
      <c r="P32" s="306">
        <f t="shared" si="3"/>
        <v>0</v>
      </c>
      <c r="Q32" s="274">
        <v>15</v>
      </c>
      <c r="R32" s="274" t="s">
        <v>1314</v>
      </c>
    </row>
    <row r="33" spans="1:18" ht="12" customHeight="1">
      <c r="A33" s="1664" t="s">
        <v>548</v>
      </c>
      <c r="B33" s="1665"/>
      <c r="C33" s="1665"/>
      <c r="D33" s="1665"/>
      <c r="E33" s="1665"/>
      <c r="F33" s="1665"/>
      <c r="G33" s="300">
        <v>10</v>
      </c>
      <c r="H33" s="300">
        <v>17</v>
      </c>
      <c r="I33" s="1145">
        <v>15</v>
      </c>
      <c r="J33" s="300">
        <f t="shared" si="0"/>
        <v>14</v>
      </c>
      <c r="K33" s="301"/>
      <c r="L33" s="302">
        <f t="shared" si="1"/>
        <v>14</v>
      </c>
      <c r="M33" s="308">
        <v>17</v>
      </c>
      <c r="N33" s="309">
        <v>17</v>
      </c>
      <c r="O33" s="305">
        <f t="shared" si="2"/>
        <v>0.2142857142857142</v>
      </c>
      <c r="P33" s="306">
        <f t="shared" si="3"/>
        <v>0</v>
      </c>
      <c r="Q33" s="274">
        <v>15</v>
      </c>
      <c r="R33" s="274" t="s">
        <v>1314</v>
      </c>
    </row>
    <row r="34" spans="1:16" ht="12" customHeight="1">
      <c r="A34" s="1664" t="s">
        <v>291</v>
      </c>
      <c r="B34" s="1665"/>
      <c r="C34" s="1665"/>
      <c r="D34" s="1665"/>
      <c r="E34" s="1665"/>
      <c r="F34" s="1665"/>
      <c r="G34" s="300">
        <v>1</v>
      </c>
      <c r="H34" s="300">
        <v>3</v>
      </c>
      <c r="I34" s="1145">
        <v>0</v>
      </c>
      <c r="J34" s="300">
        <f>(G34+H34+I34)/3</f>
        <v>1.3333333333333333</v>
      </c>
      <c r="K34" s="301"/>
      <c r="L34" s="302">
        <f>(G34+H34+I34)/3</f>
        <v>1.3333333333333333</v>
      </c>
      <c r="M34" s="308">
        <v>0</v>
      </c>
      <c r="N34" s="309">
        <v>0</v>
      </c>
      <c r="O34" s="305">
        <f>(N34/L34)-100%</f>
        <v>-1</v>
      </c>
      <c r="P34" s="306" t="e">
        <f>(N34/M34)-100%</f>
        <v>#DIV/0!</v>
      </c>
    </row>
    <row r="35" spans="1:16" ht="12" customHeight="1">
      <c r="A35" s="1664" t="s">
        <v>292</v>
      </c>
      <c r="B35" s="1665"/>
      <c r="C35" s="1665"/>
      <c r="D35" s="1665"/>
      <c r="E35" s="1665"/>
      <c r="F35" s="1665"/>
      <c r="G35" s="300">
        <v>1</v>
      </c>
      <c r="H35" s="300">
        <v>3</v>
      </c>
      <c r="I35" s="1145">
        <v>0</v>
      </c>
      <c r="J35" s="300">
        <f>(G35+H35+I35)/3</f>
        <v>1.3333333333333333</v>
      </c>
      <c r="K35" s="301"/>
      <c r="L35" s="302">
        <f>(G35+H35+I35)/3</f>
        <v>1.3333333333333333</v>
      </c>
      <c r="M35" s="308">
        <v>0</v>
      </c>
      <c r="N35" s="309">
        <v>0</v>
      </c>
      <c r="O35" s="305">
        <f>(N35/L35)-100%</f>
        <v>-1</v>
      </c>
      <c r="P35" s="306" t="e">
        <f>(N35/M35)-100%</f>
        <v>#DIV/0!</v>
      </c>
    </row>
    <row r="36" spans="1:16" ht="24" customHeight="1">
      <c r="A36" s="1664" t="s">
        <v>1139</v>
      </c>
      <c r="B36" s="1665"/>
      <c r="C36" s="1665"/>
      <c r="D36" s="1665"/>
      <c r="E36" s="1665"/>
      <c r="F36" s="1665"/>
      <c r="G36" s="300">
        <v>21</v>
      </c>
      <c r="H36" s="300">
        <v>27</v>
      </c>
      <c r="I36" s="1145">
        <v>29</v>
      </c>
      <c r="J36" s="300">
        <f t="shared" si="0"/>
        <v>25.666666666666668</v>
      </c>
      <c r="K36" s="301"/>
      <c r="L36" s="438">
        <f t="shared" si="1"/>
        <v>25.666666666666668</v>
      </c>
      <c r="M36" s="308">
        <v>30</v>
      </c>
      <c r="N36" s="309">
        <v>30</v>
      </c>
      <c r="O36" s="305">
        <f t="shared" si="2"/>
        <v>0.16883116883116878</v>
      </c>
      <c r="P36" s="306">
        <f t="shared" si="3"/>
        <v>0</v>
      </c>
    </row>
    <row r="37" spans="1:16" ht="12" customHeight="1">
      <c r="A37" s="1664" t="s">
        <v>549</v>
      </c>
      <c r="B37" s="1665"/>
      <c r="C37" s="1665"/>
      <c r="D37" s="1665"/>
      <c r="E37" s="1665"/>
      <c r="F37" s="1665"/>
      <c r="G37" s="300">
        <v>32</v>
      </c>
      <c r="H37" s="300">
        <v>27</v>
      </c>
      <c r="I37" s="1145">
        <v>29</v>
      </c>
      <c r="J37" s="300">
        <f t="shared" si="0"/>
        <v>29.333333333333332</v>
      </c>
      <c r="K37" s="301"/>
      <c r="L37" s="302">
        <f t="shared" si="1"/>
        <v>29.333333333333332</v>
      </c>
      <c r="M37" s="308">
        <v>30</v>
      </c>
      <c r="N37" s="309">
        <v>30</v>
      </c>
      <c r="O37" s="439">
        <f t="shared" si="2"/>
        <v>0.022727272727272707</v>
      </c>
      <c r="P37" s="440">
        <f t="shared" si="3"/>
        <v>0</v>
      </c>
    </row>
    <row r="38" spans="1:16" ht="12.75" hidden="1">
      <c r="A38" s="1401"/>
      <c r="B38" s="1402"/>
      <c r="C38" s="1402"/>
      <c r="D38" s="1402"/>
      <c r="E38" s="1402"/>
      <c r="F38" s="1402"/>
      <c r="G38" s="1402"/>
      <c r="H38" s="1402"/>
      <c r="I38" s="1402"/>
      <c r="J38" s="1402"/>
      <c r="K38" s="1402"/>
      <c r="L38" s="1802"/>
      <c r="M38" s="1402"/>
      <c r="N38" s="1402"/>
      <c r="O38" s="1802"/>
      <c r="P38" s="1803"/>
    </row>
    <row r="39" spans="1:18" ht="12.75" customHeight="1">
      <c r="A39" s="1719" t="s">
        <v>426</v>
      </c>
      <c r="B39" s="1720"/>
      <c r="C39" s="1720"/>
      <c r="D39" s="1720"/>
      <c r="E39" s="1720"/>
      <c r="F39" s="1720"/>
      <c r="G39" s="1793"/>
      <c r="H39" s="1793"/>
      <c r="I39" s="1793"/>
      <c r="J39" s="1793"/>
      <c r="K39" s="1793"/>
      <c r="L39" s="1793"/>
      <c r="M39" s="1793"/>
      <c r="N39" s="1793"/>
      <c r="O39" s="1793"/>
      <c r="P39" s="1794"/>
      <c r="R39" s="314"/>
    </row>
    <row r="40" spans="1:18" ht="20.25" customHeight="1">
      <c r="A40" s="1791" t="s">
        <v>1327</v>
      </c>
      <c r="B40" s="1792"/>
      <c r="C40" s="1792"/>
      <c r="D40" s="1792"/>
      <c r="E40" s="1792"/>
      <c r="F40" s="1792"/>
      <c r="G40" s="74">
        <v>20</v>
      </c>
      <c r="H40" s="74">
        <v>20</v>
      </c>
      <c r="I40" s="74">
        <v>20</v>
      </c>
      <c r="J40" s="74">
        <f>(G40+H40+I40)/3</f>
        <v>20</v>
      </c>
      <c r="K40" s="75"/>
      <c r="L40" s="295">
        <f>(G40+H40+I40)/3</f>
        <v>20</v>
      </c>
      <c r="M40" s="77">
        <v>15</v>
      </c>
      <c r="N40" s="78">
        <v>15</v>
      </c>
      <c r="O40" s="297">
        <f>(N40/L40)-100%</f>
        <v>-0.25</v>
      </c>
      <c r="P40" s="298">
        <f>(N40/M40)-100%</f>
        <v>0</v>
      </c>
      <c r="R40" s="314"/>
    </row>
    <row r="41" spans="1:18" ht="12.75" customHeight="1">
      <c r="A41" s="1664" t="s">
        <v>1328</v>
      </c>
      <c r="B41" s="1665"/>
      <c r="C41" s="1665"/>
      <c r="D41" s="1665"/>
      <c r="E41" s="1665"/>
      <c r="F41" s="1665"/>
      <c r="G41" s="81">
        <v>30</v>
      </c>
      <c r="H41" s="81">
        <v>30</v>
      </c>
      <c r="I41" s="81">
        <v>30</v>
      </c>
      <c r="J41" s="81">
        <f>(G41+H41+I41)/3</f>
        <v>30</v>
      </c>
      <c r="K41" s="82"/>
      <c r="L41" s="307">
        <f>(G41+H41+I41)/3</f>
        <v>30</v>
      </c>
      <c r="M41" s="84">
        <v>10</v>
      </c>
      <c r="N41" s="85">
        <v>10</v>
      </c>
      <c r="O41" s="305">
        <f>(N41/L41)-100%</f>
        <v>-0.6666666666666667</v>
      </c>
      <c r="P41" s="306">
        <f>(N41/M41)-100%</f>
        <v>0</v>
      </c>
      <c r="R41" s="314"/>
    </row>
    <row r="42" spans="1:18" ht="12.75" customHeight="1">
      <c r="A42" s="1664"/>
      <c r="B42" s="1665"/>
      <c r="C42" s="1665"/>
      <c r="D42" s="1665"/>
      <c r="E42" s="1665"/>
      <c r="F42" s="1665"/>
      <c r="G42" s="81"/>
      <c r="H42" s="81"/>
      <c r="I42" s="81"/>
      <c r="J42" s="81">
        <f>(G42+H42+I42)/3</f>
        <v>0</v>
      </c>
      <c r="K42" s="82"/>
      <c r="L42" s="83">
        <f>(G42+H42+I42)/3</f>
        <v>0</v>
      </c>
      <c r="M42" s="84"/>
      <c r="N42" s="85"/>
      <c r="O42" s="86" t="e">
        <f>(N42/L42)-100%</f>
        <v>#DIV/0!</v>
      </c>
      <c r="P42" s="87" t="e">
        <f>(N42/M42)-100%</f>
        <v>#DIV/0!</v>
      </c>
      <c r="R42" s="314"/>
    </row>
    <row r="43" spans="1:18" ht="12.75" customHeight="1">
      <c r="A43" s="1795"/>
      <c r="B43" s="1796"/>
      <c r="C43" s="1796"/>
      <c r="D43" s="1796"/>
      <c r="E43" s="1796"/>
      <c r="F43" s="1796"/>
      <c r="G43" s="90"/>
      <c r="H43" s="90"/>
      <c r="I43" s="90"/>
      <c r="J43" s="90">
        <f>(G43+H43+I43)/3</f>
        <v>0</v>
      </c>
      <c r="K43" s="91"/>
      <c r="L43" s="92">
        <f>(G43+H43+I43)/3</f>
        <v>0</v>
      </c>
      <c r="M43" s="93"/>
      <c r="N43" s="94"/>
      <c r="O43" s="88" t="e">
        <f>(N43/L43)-100%</f>
        <v>#DIV/0!</v>
      </c>
      <c r="P43" s="89" t="e">
        <f>(N43/M43)-100%</f>
        <v>#DIV/0!</v>
      </c>
      <c r="R43" s="314"/>
    </row>
    <row r="44" spans="1:16" ht="14.25" customHeight="1">
      <c r="A44" s="1719" t="s">
        <v>427</v>
      </c>
      <c r="B44" s="1720"/>
      <c r="C44" s="1720"/>
      <c r="D44" s="1720"/>
      <c r="E44" s="1720"/>
      <c r="F44" s="1720"/>
      <c r="G44" s="1720"/>
      <c r="H44" s="1720"/>
      <c r="I44" s="1720"/>
      <c r="J44" s="1720"/>
      <c r="K44" s="1720"/>
      <c r="L44" s="1720"/>
      <c r="M44" s="1720"/>
      <c r="N44" s="1720"/>
      <c r="O44" s="1720"/>
      <c r="P44" s="1721"/>
    </row>
    <row r="45" spans="1:16" ht="16.5" customHeight="1">
      <c r="A45" s="2067" t="s">
        <v>268</v>
      </c>
      <c r="B45" s="1821"/>
      <c r="C45" s="1821"/>
      <c r="D45" s="1821"/>
      <c r="E45" s="1821"/>
      <c r="F45" s="1821"/>
      <c r="G45" s="246">
        <v>459220.28</v>
      </c>
      <c r="H45" s="246">
        <v>166550.28</v>
      </c>
      <c r="I45" s="246">
        <v>153050.37</v>
      </c>
      <c r="J45" s="247">
        <f>(G45+H45+I45)/3</f>
        <v>259606.97666666668</v>
      </c>
      <c r="K45" s="956"/>
      <c r="L45" s="957">
        <f aca="true" t="shared" si="4" ref="L45:L51">(G45+H45+I45)/3</f>
        <v>259606.97666666668</v>
      </c>
      <c r="M45" s="958">
        <f>'[1]COSTO PROCESSO'!$K$408</f>
        <v>116586.561</v>
      </c>
      <c r="N45" s="954">
        <f>'[1]COSTO PROCESSO'!$L$408</f>
        <v>110299.651</v>
      </c>
      <c r="O45" s="297">
        <f aca="true" t="shared" si="5" ref="O45:O51">(N45/L45)-100%</f>
        <v>-0.5751283250695381</v>
      </c>
      <c r="P45" s="298">
        <f aca="true" t="shared" si="6" ref="P45:P51">(N45/M45)-100%</f>
        <v>-0.05392482586393477</v>
      </c>
    </row>
    <row r="46" spans="1:16" ht="12.75" customHeight="1">
      <c r="A46" s="1664" t="s">
        <v>551</v>
      </c>
      <c r="B46" s="1665"/>
      <c r="C46" s="1665"/>
      <c r="D46" s="1665"/>
      <c r="E46" s="1665"/>
      <c r="F46" s="1665"/>
      <c r="G46" s="246">
        <v>62000</v>
      </c>
      <c r="H46" s="1162">
        <v>57000</v>
      </c>
      <c r="I46" s="1162">
        <v>53854.18</v>
      </c>
      <c r="J46" s="246">
        <f>(G46+H46+I46)/3</f>
        <v>57618.06</v>
      </c>
      <c r="K46" s="959"/>
      <c r="L46" s="957">
        <f t="shared" si="4"/>
        <v>57618.06</v>
      </c>
      <c r="M46" s="958">
        <v>54000</v>
      </c>
      <c r="N46" s="954">
        <v>51157.8</v>
      </c>
      <c r="O46" s="305">
        <f t="shared" si="5"/>
        <v>-0.11212213670505389</v>
      </c>
      <c r="P46" s="306">
        <f t="shared" si="6"/>
        <v>-0.05263333333333331</v>
      </c>
    </row>
    <row r="47" spans="1:16" ht="12.75" customHeight="1">
      <c r="A47" s="1664" t="s">
        <v>286</v>
      </c>
      <c r="B47" s="1665"/>
      <c r="C47" s="1665"/>
      <c r="D47" s="1665"/>
      <c r="E47" s="1665"/>
      <c r="F47" s="1665"/>
      <c r="G47" s="246">
        <v>53772</v>
      </c>
      <c r="H47" s="1162">
        <v>64109.34</v>
      </c>
      <c r="I47" s="1162">
        <v>44078.2</v>
      </c>
      <c r="J47" s="246">
        <f>(G47+H47+I47)/3</f>
        <v>53986.51333333333</v>
      </c>
      <c r="K47" s="959"/>
      <c r="L47" s="957">
        <f>(G47+H47+I47)/3</f>
        <v>53986.51333333333</v>
      </c>
      <c r="M47" s="958">
        <v>35000</v>
      </c>
      <c r="N47" s="954">
        <v>42679.24</v>
      </c>
      <c r="O47" s="305">
        <f>(N47/L47)-100%</f>
        <v>-0.20944626046727466</v>
      </c>
      <c r="P47" s="306">
        <f>(N47/M47)-100%</f>
        <v>0.21940685714285713</v>
      </c>
    </row>
    <row r="48" spans="1:16" ht="12.75" customHeight="1">
      <c r="A48" s="1664" t="s">
        <v>552</v>
      </c>
      <c r="B48" s="1665"/>
      <c r="C48" s="1665"/>
      <c r="D48" s="1665"/>
      <c r="E48" s="1665"/>
      <c r="F48" s="1665"/>
      <c r="G48" s="986">
        <v>482283</v>
      </c>
      <c r="H48" s="1163">
        <v>482283</v>
      </c>
      <c r="I48" s="1163">
        <v>482283</v>
      </c>
      <c r="J48" s="987">
        <f>(G48+H48+I48)/3</f>
        <v>482283</v>
      </c>
      <c r="K48" s="990"/>
      <c r="L48" s="991">
        <f t="shared" si="4"/>
        <v>482283</v>
      </c>
      <c r="M48" s="988">
        <v>482283</v>
      </c>
      <c r="N48" s="989">
        <v>482283</v>
      </c>
      <c r="O48" s="305">
        <f t="shared" si="5"/>
        <v>0</v>
      </c>
      <c r="P48" s="306">
        <f t="shared" si="6"/>
        <v>0</v>
      </c>
    </row>
    <row r="49" spans="1:16" ht="12.75">
      <c r="A49" s="1664" t="s">
        <v>553</v>
      </c>
      <c r="B49" s="1665"/>
      <c r="C49" s="1665"/>
      <c r="D49" s="1665"/>
      <c r="E49" s="1665"/>
      <c r="F49" s="1665"/>
      <c r="G49" s="247">
        <v>34469782.2</v>
      </c>
      <c r="H49" s="1164">
        <v>35552520.17</v>
      </c>
      <c r="I49" s="1164">
        <v>24094828.96</v>
      </c>
      <c r="J49" s="246"/>
      <c r="K49" s="959"/>
      <c r="L49" s="957">
        <f t="shared" si="4"/>
        <v>31372377.110000003</v>
      </c>
      <c r="M49" s="441">
        <v>24000000</v>
      </c>
      <c r="N49" s="442">
        <v>23182577.75</v>
      </c>
      <c r="O49" s="305">
        <f t="shared" si="5"/>
        <v>-0.2610512850615164</v>
      </c>
      <c r="P49" s="306">
        <f t="shared" si="6"/>
        <v>-0.034059260416666626</v>
      </c>
    </row>
    <row r="50" spans="1:16" ht="12.75">
      <c r="A50" s="1664" t="s">
        <v>1403</v>
      </c>
      <c r="B50" s="1665"/>
      <c r="C50" s="1665"/>
      <c r="D50" s="1665"/>
      <c r="E50" s="1665"/>
      <c r="F50" s="1665"/>
      <c r="G50" s="247">
        <v>44035.86</v>
      </c>
      <c r="H50" s="1164">
        <v>42953.28</v>
      </c>
      <c r="I50" s="1164">
        <v>97932.38</v>
      </c>
      <c r="J50" s="246">
        <f>(G50+H50+I50)/3</f>
        <v>61640.506666666675</v>
      </c>
      <c r="K50" s="959"/>
      <c r="L50" s="957">
        <f t="shared" si="4"/>
        <v>61640.506666666675</v>
      </c>
      <c r="M50" s="441">
        <f>M46+M47</f>
        <v>89000</v>
      </c>
      <c r="N50" s="442">
        <f>+N46+N47</f>
        <v>93837.04000000001</v>
      </c>
      <c r="O50" s="305">
        <f t="shared" si="5"/>
        <v>0.5223275257525462</v>
      </c>
      <c r="P50" s="306">
        <f t="shared" si="6"/>
        <v>0.05434876404494382</v>
      </c>
    </row>
    <row r="51" spans="1:16" ht="12.75">
      <c r="A51" s="1664" t="s">
        <v>1114</v>
      </c>
      <c r="B51" s="1665"/>
      <c r="C51" s="1665"/>
      <c r="D51" s="1665"/>
      <c r="E51" s="1665"/>
      <c r="F51" s="1665"/>
      <c r="G51" s="246">
        <v>121601</v>
      </c>
      <c r="H51" s="246">
        <v>121601</v>
      </c>
      <c r="I51" s="246">
        <v>147966.98</v>
      </c>
      <c r="J51" s="246">
        <f>(G51+H51+I51)/3</f>
        <v>130389.65999999999</v>
      </c>
      <c r="K51" s="959"/>
      <c r="L51" s="957">
        <f t="shared" si="4"/>
        <v>130389.65999999999</v>
      </c>
      <c r="M51" s="958">
        <v>151000</v>
      </c>
      <c r="N51" s="954">
        <v>150965.15</v>
      </c>
      <c r="O51" s="305">
        <f t="shared" si="5"/>
        <v>0.15780001266971633</v>
      </c>
      <c r="P51" s="306">
        <f t="shared" si="6"/>
        <v>-0.00023079470198683616</v>
      </c>
    </row>
    <row r="52" spans="1:19" ht="12" customHeight="1">
      <c r="A52" s="1719" t="s">
        <v>428</v>
      </c>
      <c r="B52" s="1720"/>
      <c r="C52" s="1720"/>
      <c r="D52" s="1720"/>
      <c r="E52" s="1720"/>
      <c r="F52" s="1720"/>
      <c r="G52" s="1720"/>
      <c r="H52" s="1720"/>
      <c r="I52" s="1720"/>
      <c r="J52" s="1720"/>
      <c r="K52" s="1720"/>
      <c r="L52" s="1720"/>
      <c r="M52" s="1720"/>
      <c r="N52" s="1720"/>
      <c r="O52" s="1720"/>
      <c r="P52" s="1721"/>
      <c r="S52" s="316"/>
    </row>
    <row r="53" spans="1:16" ht="15" customHeight="1">
      <c r="A53" s="1818" t="s">
        <v>1404</v>
      </c>
      <c r="B53" s="1819"/>
      <c r="C53" s="1819"/>
      <c r="D53" s="1819"/>
      <c r="E53" s="1819"/>
      <c r="F53" s="1819"/>
      <c r="G53" s="443">
        <v>236</v>
      </c>
      <c r="H53" s="443">
        <v>240</v>
      </c>
      <c r="I53" s="443">
        <v>240</v>
      </c>
      <c r="J53" s="443">
        <f>(G53+H53+I53)/3</f>
        <v>238.66666666666666</v>
      </c>
      <c r="K53" s="444"/>
      <c r="L53" s="445">
        <f>(G53+H53+I53)/3</f>
        <v>238.66666666666666</v>
      </c>
      <c r="M53" s="446">
        <v>240</v>
      </c>
      <c r="N53" s="447">
        <v>240</v>
      </c>
      <c r="O53" s="297">
        <f>(N53/L53)-100%</f>
        <v>0.005586592178770999</v>
      </c>
      <c r="P53" s="298">
        <f>(N53/M53)-100%</f>
        <v>0</v>
      </c>
    </row>
    <row r="54" spans="1:16" ht="12.75">
      <c r="A54" s="1664"/>
      <c r="B54" s="1665"/>
      <c r="C54" s="1665"/>
      <c r="D54" s="1665"/>
      <c r="E54" s="1665"/>
      <c r="F54" s="1665"/>
      <c r="G54" s="81"/>
      <c r="H54" s="81"/>
      <c r="I54" s="81"/>
      <c r="J54" s="81">
        <f>(G54+H54+I54)/3</f>
        <v>0</v>
      </c>
      <c r="K54" s="82"/>
      <c r="L54" s="83">
        <f>(G54+H54+I54)/3</f>
        <v>0</v>
      </c>
      <c r="M54" s="84"/>
      <c r="N54" s="85"/>
      <c r="O54" s="86" t="e">
        <f>(N54/L54)-100%</f>
        <v>#DIV/0!</v>
      </c>
      <c r="P54" s="87" t="e">
        <f>(N54/M54)-100%</f>
        <v>#DIV/0!</v>
      </c>
    </row>
    <row r="55" spans="1:16" ht="13.5" thickBot="1">
      <c r="A55" s="1722"/>
      <c r="B55" s="1723"/>
      <c r="C55" s="1723"/>
      <c r="D55" s="1723"/>
      <c r="E55" s="1723"/>
      <c r="F55" s="1723"/>
      <c r="G55" s="96"/>
      <c r="H55" s="96"/>
      <c r="I55" s="96"/>
      <c r="J55" s="96">
        <f>(G55+H55+I55)/3</f>
        <v>0</v>
      </c>
      <c r="K55" s="97"/>
      <c r="L55" s="98">
        <f>(G55+H55+I55)/3</f>
        <v>0</v>
      </c>
      <c r="M55" s="99"/>
      <c r="N55" s="100"/>
      <c r="O55" s="101" t="e">
        <f>(N55/L55)-100%</f>
        <v>#DIV/0!</v>
      </c>
      <c r="P55" s="102" t="e">
        <f>(N55/M55)-100%</f>
        <v>#DIV/0!</v>
      </c>
    </row>
    <row r="56" spans="1:16" ht="18.75" customHeight="1" thickBot="1">
      <c r="A56" s="1811"/>
      <c r="B56" s="1802"/>
      <c r="C56" s="1802"/>
      <c r="D56" s="1802"/>
      <c r="E56" s="1802"/>
      <c r="F56" s="1802"/>
      <c r="G56" s="1802"/>
      <c r="H56" s="1802"/>
      <c r="I56" s="1802"/>
      <c r="J56" s="1802"/>
      <c r="K56" s="1802"/>
      <c r="L56" s="1802"/>
      <c r="M56" s="1802"/>
      <c r="N56" s="1802"/>
      <c r="O56" s="1802"/>
      <c r="P56" s="1803"/>
    </row>
    <row r="57" spans="1:16" ht="12.75">
      <c r="A57" s="1823" t="s">
        <v>430</v>
      </c>
      <c r="B57" s="1824"/>
      <c r="C57" s="1824"/>
      <c r="D57" s="1824"/>
      <c r="E57" s="1824"/>
      <c r="F57" s="1825"/>
      <c r="G57" s="1808" t="s">
        <v>434</v>
      </c>
      <c r="H57" s="1809"/>
      <c r="I57" s="1809"/>
      <c r="J57" s="1809"/>
      <c r="K57" s="1809"/>
      <c r="L57" s="1809"/>
      <c r="M57" s="1809"/>
      <c r="N57" s="1809"/>
      <c r="O57" s="1809"/>
      <c r="P57" s="1810"/>
    </row>
    <row r="58" spans="1:16" ht="26.25" customHeight="1">
      <c r="A58" s="1680" t="s">
        <v>1234</v>
      </c>
      <c r="B58" s="1681"/>
      <c r="C58" s="1682"/>
      <c r="D58" s="319" t="s">
        <v>432</v>
      </c>
      <c r="E58" s="1698" t="s">
        <v>675</v>
      </c>
      <c r="F58" s="1699"/>
      <c r="G58" s="1680" t="s">
        <v>1235</v>
      </c>
      <c r="H58" s="1681"/>
      <c r="I58" s="1681"/>
      <c r="J58" s="320"/>
      <c r="K58" s="320"/>
      <c r="L58" s="1695" t="s">
        <v>1236</v>
      </c>
      <c r="M58" s="1682"/>
      <c r="N58" s="1681" t="s">
        <v>1237</v>
      </c>
      <c r="O58" s="1681"/>
      <c r="P58" s="1726"/>
    </row>
    <row r="59" spans="1:16" ht="12.75">
      <c r="A59" s="1675" t="s">
        <v>1021</v>
      </c>
      <c r="B59" s="1676"/>
      <c r="C59" s="1677"/>
      <c r="D59" s="321" t="s">
        <v>837</v>
      </c>
      <c r="E59" s="1678">
        <v>0.02</v>
      </c>
      <c r="F59" s="1679"/>
      <c r="G59" s="1675"/>
      <c r="H59" s="1676"/>
      <c r="I59" s="1676"/>
      <c r="J59" s="1676"/>
      <c r="K59" s="1677"/>
      <c r="L59" s="1700"/>
      <c r="M59" s="1677"/>
      <c r="N59" s="1700"/>
      <c r="O59" s="1676"/>
      <c r="P59" s="1679"/>
    </row>
    <row r="60" spans="1:16" ht="12.75">
      <c r="A60" s="1675" t="s">
        <v>769</v>
      </c>
      <c r="B60" s="1676"/>
      <c r="C60" s="1677"/>
      <c r="D60" s="321" t="s">
        <v>770</v>
      </c>
      <c r="E60" s="1678">
        <v>0.05</v>
      </c>
      <c r="F60" s="1679"/>
      <c r="G60" s="1675"/>
      <c r="H60" s="1676"/>
      <c r="I60" s="1676"/>
      <c r="J60" s="1676"/>
      <c r="K60" s="1677"/>
      <c r="L60" s="1700"/>
      <c r="M60" s="1677"/>
      <c r="N60" s="1700"/>
      <c r="O60" s="1676"/>
      <c r="P60" s="1679"/>
    </row>
    <row r="61" spans="1:16" ht="12.75">
      <c r="A61" s="1675" t="s">
        <v>840</v>
      </c>
      <c r="B61" s="1676"/>
      <c r="C61" s="1677"/>
      <c r="D61" s="902" t="s">
        <v>837</v>
      </c>
      <c r="E61" s="1701">
        <v>0.05</v>
      </c>
      <c r="F61" s="1679"/>
      <c r="G61" s="1675"/>
      <c r="H61" s="1676"/>
      <c r="I61" s="1676"/>
      <c r="J61" s="900"/>
      <c r="K61" s="901"/>
      <c r="L61" s="1700"/>
      <c r="M61" s="1677"/>
      <c r="N61" s="915"/>
      <c r="O61" s="900"/>
      <c r="P61" s="914"/>
    </row>
    <row r="62" spans="1:16" ht="12.75">
      <c r="A62" s="1675" t="s">
        <v>775</v>
      </c>
      <c r="B62" s="1676"/>
      <c r="C62" s="1677"/>
      <c r="D62" s="902" t="s">
        <v>776</v>
      </c>
      <c r="E62" s="1701">
        <v>0.11</v>
      </c>
      <c r="F62" s="1679"/>
      <c r="G62" s="1675"/>
      <c r="H62" s="1676"/>
      <c r="I62" s="1676"/>
      <c r="J62" s="900"/>
      <c r="K62" s="901"/>
      <c r="L62" s="1700"/>
      <c r="M62" s="1677"/>
      <c r="N62" s="915"/>
      <c r="O62" s="900"/>
      <c r="P62" s="914"/>
    </row>
    <row r="63" spans="1:16" ht="12.75">
      <c r="A63" s="1675" t="s">
        <v>745</v>
      </c>
      <c r="B63" s="1683"/>
      <c r="C63" s="1684"/>
      <c r="D63" s="902" t="s">
        <v>743</v>
      </c>
      <c r="E63" s="1701">
        <v>0.05</v>
      </c>
      <c r="F63" s="1702"/>
      <c r="G63" s="916"/>
      <c r="H63" s="917"/>
      <c r="I63" s="917"/>
      <c r="J63" s="900"/>
      <c r="K63" s="901"/>
      <c r="L63" s="920"/>
      <c r="M63" s="918"/>
      <c r="N63" s="915"/>
      <c r="O63" s="900"/>
      <c r="P63" s="914"/>
    </row>
    <row r="64" spans="1:16" ht="12.75">
      <c r="A64" s="1675" t="s">
        <v>841</v>
      </c>
      <c r="B64" s="1676"/>
      <c r="C64" s="1677"/>
      <c r="D64" s="902" t="s">
        <v>836</v>
      </c>
      <c r="E64" s="1701">
        <v>0.05</v>
      </c>
      <c r="F64" s="1679"/>
      <c r="G64" s="1675"/>
      <c r="H64" s="1676"/>
      <c r="I64" s="1676"/>
      <c r="J64" s="900"/>
      <c r="K64" s="901"/>
      <c r="L64" s="1700"/>
      <c r="M64" s="1677"/>
      <c r="N64" s="915"/>
      <c r="O64" s="900"/>
      <c r="P64" s="914"/>
    </row>
    <row r="65" spans="1:16" ht="12.75">
      <c r="A65" s="1675" t="s">
        <v>744</v>
      </c>
      <c r="B65" s="1676"/>
      <c r="C65" s="1677"/>
      <c r="D65" s="902" t="s">
        <v>838</v>
      </c>
      <c r="E65" s="1701">
        <v>0.01</v>
      </c>
      <c r="F65" s="2055"/>
      <c r="G65" s="912"/>
      <c r="H65" s="900"/>
      <c r="I65" s="900"/>
      <c r="J65" s="900"/>
      <c r="K65" s="901"/>
      <c r="L65" s="915"/>
      <c r="M65" s="901"/>
      <c r="N65" s="915"/>
      <c r="O65" s="900"/>
      <c r="P65" s="914"/>
    </row>
    <row r="66" spans="1:16" ht="12.75">
      <c r="A66" s="1675" t="s">
        <v>1057</v>
      </c>
      <c r="B66" s="1676"/>
      <c r="C66" s="1677"/>
      <c r="D66" s="902" t="s">
        <v>1058</v>
      </c>
      <c r="E66" s="1701">
        <v>0.25</v>
      </c>
      <c r="F66" s="2055"/>
      <c r="G66" s="912"/>
      <c r="H66" s="900"/>
      <c r="I66" s="900"/>
      <c r="J66" s="900"/>
      <c r="K66" s="901"/>
      <c r="L66" s="915"/>
      <c r="M66" s="901"/>
      <c r="N66" s="915"/>
      <c r="O66" s="900"/>
      <c r="P66" s="914"/>
    </row>
    <row r="67" spans="1:16" ht="12.75">
      <c r="A67" s="1675" t="s">
        <v>138</v>
      </c>
      <c r="B67" s="1676"/>
      <c r="C67" s="1677"/>
      <c r="D67" s="902" t="s">
        <v>776</v>
      </c>
      <c r="E67" s="1701">
        <v>0.05</v>
      </c>
      <c r="F67" s="2055"/>
      <c r="G67" s="912"/>
      <c r="H67" s="900"/>
      <c r="I67" s="900"/>
      <c r="J67" s="900"/>
      <c r="K67" s="901"/>
      <c r="L67" s="915"/>
      <c r="M67" s="901"/>
      <c r="N67" s="915"/>
      <c r="O67" s="900"/>
      <c r="P67" s="914"/>
    </row>
    <row r="68" spans="1:16" ht="12.75">
      <c r="A68" s="1675" t="s">
        <v>1059</v>
      </c>
      <c r="B68" s="1676"/>
      <c r="C68" s="1677"/>
      <c r="D68" s="902" t="s">
        <v>838</v>
      </c>
      <c r="E68" s="1701">
        <v>0.03</v>
      </c>
      <c r="F68" s="2055"/>
      <c r="G68" s="912"/>
      <c r="H68" s="900"/>
      <c r="I68" s="900"/>
      <c r="J68" s="900"/>
      <c r="K68" s="901"/>
      <c r="L68" s="915"/>
      <c r="M68" s="901"/>
      <c r="N68" s="915"/>
      <c r="O68" s="900"/>
      <c r="P68" s="914"/>
    </row>
    <row r="69" spans="1:16" ht="12.75">
      <c r="A69" s="1675" t="s">
        <v>137</v>
      </c>
      <c r="B69" s="1676"/>
      <c r="C69" s="1677"/>
      <c r="D69" s="902" t="s">
        <v>835</v>
      </c>
      <c r="E69" s="1701">
        <v>0.05</v>
      </c>
      <c r="F69" s="2055"/>
      <c r="G69" s="912"/>
      <c r="H69" s="900"/>
      <c r="I69" s="900"/>
      <c r="J69" s="900"/>
      <c r="K69" s="901"/>
      <c r="L69" s="915"/>
      <c r="M69" s="901"/>
      <c r="N69" s="915"/>
      <c r="O69" s="900"/>
      <c r="P69" s="914"/>
    </row>
    <row r="70" spans="1:16" ht="12.75">
      <c r="A70" s="1675" t="s">
        <v>1100</v>
      </c>
      <c r="B70" s="1683"/>
      <c r="C70" s="1684"/>
      <c r="D70" s="902" t="s">
        <v>835</v>
      </c>
      <c r="E70" s="1701">
        <v>0.2</v>
      </c>
      <c r="F70" s="1702"/>
      <c r="G70" s="912"/>
      <c r="H70" s="900"/>
      <c r="I70" s="900"/>
      <c r="J70" s="900"/>
      <c r="K70" s="901"/>
      <c r="L70" s="915"/>
      <c r="M70" s="901"/>
      <c r="N70" s="915"/>
      <c r="O70" s="900"/>
      <c r="P70" s="914"/>
    </row>
    <row r="71" spans="1:16" ht="12.75">
      <c r="A71" s="1675" t="s">
        <v>779</v>
      </c>
      <c r="B71" s="1683"/>
      <c r="C71" s="1684"/>
      <c r="D71" s="902" t="s">
        <v>780</v>
      </c>
      <c r="E71" s="1701">
        <v>0.15</v>
      </c>
      <c r="F71" s="1702"/>
      <c r="G71" s="912"/>
      <c r="H71" s="900"/>
      <c r="I71" s="900"/>
      <c r="J71" s="900"/>
      <c r="K71" s="901"/>
      <c r="L71" s="915"/>
      <c r="M71" s="901"/>
      <c r="N71" s="915"/>
      <c r="O71" s="900"/>
      <c r="P71" s="914"/>
    </row>
    <row r="72" spans="1:16" ht="12.75">
      <c r="A72" s="1675" t="s">
        <v>1094</v>
      </c>
      <c r="B72" s="1683"/>
      <c r="C72" s="1684"/>
      <c r="D72" s="902" t="s">
        <v>992</v>
      </c>
      <c r="E72" s="1701">
        <v>0.05</v>
      </c>
      <c r="F72" s="1702"/>
      <c r="G72" s="912"/>
      <c r="H72" s="900"/>
      <c r="I72" s="900"/>
      <c r="J72" s="900"/>
      <c r="K72" s="901"/>
      <c r="L72" s="915"/>
      <c r="M72" s="901"/>
      <c r="N72" s="915"/>
      <c r="O72" s="900"/>
      <c r="P72" s="914"/>
    </row>
    <row r="73" spans="1:16" ht="12.75">
      <c r="A73" s="1675" t="s">
        <v>1099</v>
      </c>
      <c r="B73" s="1683"/>
      <c r="C73" s="1684"/>
      <c r="D73" s="902" t="s">
        <v>743</v>
      </c>
      <c r="E73" s="1701">
        <v>0.05</v>
      </c>
      <c r="F73" s="1702"/>
      <c r="G73" s="912"/>
      <c r="H73" s="900"/>
      <c r="I73" s="900"/>
      <c r="J73" s="900"/>
      <c r="K73" s="901"/>
      <c r="L73" s="915"/>
      <c r="M73" s="901"/>
      <c r="N73" s="915"/>
      <c r="O73" s="900"/>
      <c r="P73" s="914"/>
    </row>
    <row r="74" spans="1:16" ht="12.75">
      <c r="A74" s="1675" t="s">
        <v>1096</v>
      </c>
      <c r="B74" s="1683"/>
      <c r="C74" s="1684"/>
      <c r="D74" s="902" t="s">
        <v>1058</v>
      </c>
      <c r="E74" s="1701">
        <v>0.05</v>
      </c>
      <c r="F74" s="1702"/>
      <c r="G74" s="912"/>
      <c r="H74" s="900"/>
      <c r="I74" s="900"/>
      <c r="J74" s="900"/>
      <c r="K74" s="901"/>
      <c r="L74" s="915"/>
      <c r="M74" s="901"/>
      <c r="N74" s="915"/>
      <c r="O74" s="900"/>
      <c r="P74" s="914"/>
    </row>
    <row r="75" spans="1:16" ht="12.75">
      <c r="A75" s="1675" t="s">
        <v>1097</v>
      </c>
      <c r="B75" s="1683"/>
      <c r="C75" s="1684"/>
      <c r="D75" s="902" t="s">
        <v>1058</v>
      </c>
      <c r="E75" s="1701">
        <v>0.05</v>
      </c>
      <c r="F75" s="1702"/>
      <c r="G75" s="912"/>
      <c r="H75" s="900"/>
      <c r="I75" s="900"/>
      <c r="J75" s="900"/>
      <c r="K75" s="901"/>
      <c r="L75" s="915"/>
      <c r="M75" s="901"/>
      <c r="N75" s="915"/>
      <c r="O75" s="900"/>
      <c r="P75" s="914"/>
    </row>
    <row r="76" spans="1:16" ht="13.5" thickBot="1">
      <c r="A76" s="1670" t="s">
        <v>1095</v>
      </c>
      <c r="B76" s="1671"/>
      <c r="C76" s="1672"/>
      <c r="D76" s="322" t="s">
        <v>1058</v>
      </c>
      <c r="E76" s="1673">
        <v>0.05</v>
      </c>
      <c r="F76" s="1674"/>
      <c r="G76" s="1670"/>
      <c r="H76" s="1671"/>
      <c r="I76" s="1671"/>
      <c r="J76" s="1671"/>
      <c r="K76" s="1672"/>
      <c r="L76" s="1685"/>
      <c r="M76" s="1672"/>
      <c r="N76" s="1685"/>
      <c r="O76" s="1671"/>
      <c r="P76" s="1674"/>
    </row>
    <row r="77" spans="1:17" ht="14.25">
      <c r="A77" s="103"/>
      <c r="B77" s="6"/>
      <c r="C77" s="6"/>
      <c r="D77" s="6"/>
      <c r="E77" s="6"/>
      <c r="F77" s="6"/>
      <c r="G77" s="6"/>
      <c r="H77" s="6"/>
      <c r="I77" s="6"/>
      <c r="J77" s="6"/>
      <c r="K77" s="6"/>
      <c r="L77" s="6"/>
      <c r="M77" s="6"/>
      <c r="N77" s="6"/>
      <c r="O77" s="6"/>
      <c r="P77" s="50"/>
      <c r="Q77" s="282"/>
    </row>
    <row r="78" spans="1:17" ht="15" thickBot="1">
      <c r="A78" s="103"/>
      <c r="B78" s="6"/>
      <c r="C78" s="6"/>
      <c r="D78" s="6"/>
      <c r="E78" s="6"/>
      <c r="F78" s="6"/>
      <c r="G78" s="6"/>
      <c r="H78" s="6"/>
      <c r="I78" s="6"/>
      <c r="J78" s="6"/>
      <c r="K78" s="6"/>
      <c r="L78" s="6"/>
      <c r="M78" s="6"/>
      <c r="N78" s="6"/>
      <c r="O78" s="49"/>
      <c r="P78" s="51"/>
      <c r="Q78" s="282"/>
    </row>
    <row r="79" spans="1:17" ht="12.75" customHeight="1">
      <c r="A79" s="1755" t="s">
        <v>196</v>
      </c>
      <c r="B79" s="1756"/>
      <c r="C79" s="1756"/>
      <c r="D79" s="1756"/>
      <c r="E79" s="1756"/>
      <c r="F79" s="1756"/>
      <c r="G79" s="1756"/>
      <c r="H79" s="1756"/>
      <c r="I79" s="1756"/>
      <c r="J79" s="1756"/>
      <c r="K79" s="1757"/>
      <c r="L79" s="1812" t="s">
        <v>1250</v>
      </c>
      <c r="M79" s="1752" t="s">
        <v>1249</v>
      </c>
      <c r="N79" s="1789" t="s">
        <v>200</v>
      </c>
      <c r="O79" s="1816" t="s">
        <v>402</v>
      </c>
      <c r="P79" s="1797" t="s">
        <v>401</v>
      </c>
      <c r="Q79" s="282"/>
    </row>
    <row r="80" spans="1:17" ht="16.5" customHeight="1" thickBot="1">
      <c r="A80" s="1758"/>
      <c r="B80" s="1759"/>
      <c r="C80" s="1759"/>
      <c r="D80" s="1759"/>
      <c r="E80" s="1759"/>
      <c r="F80" s="1759"/>
      <c r="G80" s="1759"/>
      <c r="H80" s="1759"/>
      <c r="I80" s="1759"/>
      <c r="J80" s="1759"/>
      <c r="K80" s="1760"/>
      <c r="L80" s="1813"/>
      <c r="M80" s="1753"/>
      <c r="N80" s="1790"/>
      <c r="O80" s="1817"/>
      <c r="P80" s="1798"/>
      <c r="Q80" s="282"/>
    </row>
    <row r="81" spans="1:17" ht="16.5" customHeight="1" thickBot="1" thickTop="1">
      <c r="A81" s="1709" t="s">
        <v>396</v>
      </c>
      <c r="B81" s="1710"/>
      <c r="C81" s="1710"/>
      <c r="D81" s="1710"/>
      <c r="E81" s="1710"/>
      <c r="F81" s="1710"/>
      <c r="G81" s="1710"/>
      <c r="H81" s="1710"/>
      <c r="I81" s="1710"/>
      <c r="J81" s="1710"/>
      <c r="K81" s="1711"/>
      <c r="L81" s="323"/>
      <c r="M81" s="323"/>
      <c r="N81" s="324"/>
      <c r="O81" s="323"/>
      <c r="P81" s="325"/>
      <c r="Q81" s="282"/>
    </row>
    <row r="82" spans="1:19" ht="23.25" customHeight="1" thickTop="1">
      <c r="A82" s="1751" t="s">
        <v>141</v>
      </c>
      <c r="B82" s="1704"/>
      <c r="C82" s="1704"/>
      <c r="D82" s="1704"/>
      <c r="E82" s="1704"/>
      <c r="F82" s="1704"/>
      <c r="G82" s="1704"/>
      <c r="H82" s="1704"/>
      <c r="I82" s="1704"/>
      <c r="J82" s="1704"/>
      <c r="K82" s="1705"/>
      <c r="L82" s="362">
        <f>L25/L26</f>
        <v>1</v>
      </c>
      <c r="M82" s="399">
        <f>M25/M26</f>
        <v>0.972972972972973</v>
      </c>
      <c r="N82" s="333">
        <f>N25/N26</f>
        <v>1</v>
      </c>
      <c r="O82" s="331">
        <f aca="true" t="shared" si="7" ref="O82:O87">N82-M82</f>
        <v>0.027027027027026973</v>
      </c>
      <c r="P82" s="330" t="str">
        <f aca="true" t="shared" si="8" ref="P82:P87">IF(N82&gt;=M82,"OK","NOOK")</f>
        <v>OK</v>
      </c>
      <c r="Q82" s="282" t="s">
        <v>128</v>
      </c>
      <c r="R82" s="299"/>
      <c r="S82" s="299"/>
    </row>
    <row r="83" spans="1:19" ht="23.25" customHeight="1">
      <c r="A83" s="2062" t="s">
        <v>288</v>
      </c>
      <c r="B83" s="2063"/>
      <c r="C83" s="2063"/>
      <c r="D83" s="2063"/>
      <c r="E83" s="2063"/>
      <c r="F83" s="2063"/>
      <c r="G83" s="2063"/>
      <c r="H83" s="2063"/>
      <c r="I83" s="2063"/>
      <c r="J83" s="222"/>
      <c r="K83" s="271"/>
      <c r="L83" s="331">
        <f>L27/L28</f>
        <v>0.9615384615384617</v>
      </c>
      <c r="M83" s="332">
        <f>M27/M28</f>
        <v>0.3</v>
      </c>
      <c r="N83" s="333">
        <f>N27/N28</f>
        <v>0.3</v>
      </c>
      <c r="O83" s="331">
        <f t="shared" si="7"/>
        <v>0</v>
      </c>
      <c r="P83" s="330" t="str">
        <f t="shared" si="8"/>
        <v>OK</v>
      </c>
      <c r="Q83" s="282" t="s">
        <v>738</v>
      </c>
      <c r="R83" s="299"/>
      <c r="S83" s="299"/>
    </row>
    <row r="84" spans="1:17" ht="1.5" customHeight="1">
      <c r="A84" s="1746" t="s">
        <v>737</v>
      </c>
      <c r="B84" s="1708"/>
      <c r="C84" s="1708"/>
      <c r="D84" s="1708"/>
      <c r="E84" s="1708"/>
      <c r="F84" s="1708"/>
      <c r="G84" s="1708"/>
      <c r="H84" s="1708"/>
      <c r="I84" s="1708"/>
      <c r="J84" s="222"/>
      <c r="K84" s="271"/>
      <c r="L84" s="331" t="e">
        <f>L30/L31</f>
        <v>#DIV/0!</v>
      </c>
      <c r="M84" s="332" t="e">
        <f>M30/M31</f>
        <v>#DIV/0!</v>
      </c>
      <c r="N84" s="333" t="e">
        <f>N30/N31</f>
        <v>#DIV/0!</v>
      </c>
      <c r="O84" s="331" t="e">
        <f t="shared" si="7"/>
        <v>#DIV/0!</v>
      </c>
      <c r="P84" s="330" t="e">
        <f t="shared" si="8"/>
        <v>#DIV/0!</v>
      </c>
      <c r="Q84" s="282" t="s">
        <v>738</v>
      </c>
    </row>
    <row r="85" spans="1:17" ht="24.75" customHeight="1">
      <c r="A85" s="1746" t="s">
        <v>1405</v>
      </c>
      <c r="B85" s="1708"/>
      <c r="C85" s="1708"/>
      <c r="D85" s="1708"/>
      <c r="E85" s="1708"/>
      <c r="F85" s="1708"/>
      <c r="G85" s="1708"/>
      <c r="H85" s="1708"/>
      <c r="I85" s="1708"/>
      <c r="J85" s="1708"/>
      <c r="K85" s="1708"/>
      <c r="L85" s="331">
        <f>L32/L33</f>
        <v>1</v>
      </c>
      <c r="M85" s="402">
        <f>M32/M33</f>
        <v>1</v>
      </c>
      <c r="N85" s="333">
        <f>N32/N33</f>
        <v>1</v>
      </c>
      <c r="O85" s="331">
        <f t="shared" si="7"/>
        <v>0</v>
      </c>
      <c r="P85" s="330" t="str">
        <f t="shared" si="8"/>
        <v>OK</v>
      </c>
      <c r="Q85" s="282" t="s">
        <v>162</v>
      </c>
    </row>
    <row r="86" spans="1:17" ht="24.75" customHeight="1">
      <c r="A86" s="2061" t="s">
        <v>127</v>
      </c>
      <c r="B86" s="1982"/>
      <c r="C86" s="1982"/>
      <c r="D86" s="1982"/>
      <c r="E86" s="1982"/>
      <c r="F86" s="1982"/>
      <c r="G86" s="1982"/>
      <c r="H86" s="1982"/>
      <c r="I86" s="1982"/>
      <c r="J86" s="63"/>
      <c r="K86" s="63"/>
      <c r="L86" s="331">
        <f>L34/L35</f>
        <v>1</v>
      </c>
      <c r="M86" s="402" t="e">
        <f>M34/M35</f>
        <v>#DIV/0!</v>
      </c>
      <c r="N86" s="333" t="e">
        <f>N34/N35</f>
        <v>#DIV/0!</v>
      </c>
      <c r="O86" s="331" t="e">
        <f t="shared" si="7"/>
        <v>#DIV/0!</v>
      </c>
      <c r="P86" s="330" t="e">
        <f t="shared" si="8"/>
        <v>#DIV/0!</v>
      </c>
      <c r="Q86" s="282" t="s">
        <v>679</v>
      </c>
    </row>
    <row r="87" spans="1:17" ht="24.75" customHeight="1" thickBot="1">
      <c r="A87" s="2060" t="s">
        <v>139</v>
      </c>
      <c r="B87" s="1728"/>
      <c r="C87" s="1728"/>
      <c r="D87" s="1728"/>
      <c r="E87" s="1728"/>
      <c r="F87" s="1728"/>
      <c r="G87" s="1728"/>
      <c r="H87" s="1728"/>
      <c r="I87" s="1728"/>
      <c r="J87" s="1728"/>
      <c r="K87" s="1728"/>
      <c r="L87" s="331">
        <f>L36/L37</f>
        <v>0.8750000000000001</v>
      </c>
      <c r="M87" s="402">
        <f>M36/M37</f>
        <v>1</v>
      </c>
      <c r="N87" s="333">
        <f>N36/N37</f>
        <v>1</v>
      </c>
      <c r="O87" s="331">
        <f t="shared" si="7"/>
        <v>0</v>
      </c>
      <c r="P87" s="330" t="str">
        <f t="shared" si="8"/>
        <v>OK</v>
      </c>
      <c r="Q87" s="282" t="s">
        <v>140</v>
      </c>
    </row>
    <row r="88" spans="1:17" ht="15" customHeight="1" thickBot="1" thickTop="1">
      <c r="A88" s="1709" t="s">
        <v>397</v>
      </c>
      <c r="B88" s="1710"/>
      <c r="C88" s="1710"/>
      <c r="D88" s="1710"/>
      <c r="E88" s="1710"/>
      <c r="F88" s="1710"/>
      <c r="G88" s="1710"/>
      <c r="H88" s="1710"/>
      <c r="I88" s="1710"/>
      <c r="J88" s="1710"/>
      <c r="K88" s="1711"/>
      <c r="L88" s="334"/>
      <c r="M88" s="412"/>
      <c r="N88" s="324"/>
      <c r="O88" s="323"/>
      <c r="P88" s="336"/>
      <c r="Q88" s="282"/>
    </row>
    <row r="89" spans="1:17" ht="24" customHeight="1" thickTop="1">
      <c r="A89" s="1841" t="s">
        <v>550</v>
      </c>
      <c r="B89" s="1749"/>
      <c r="C89" s="1749"/>
      <c r="D89" s="1749"/>
      <c r="E89" s="1749"/>
      <c r="F89" s="1749"/>
      <c r="G89" s="1749"/>
      <c r="H89" s="1749"/>
      <c r="I89" s="1749"/>
      <c r="J89" s="1749"/>
      <c r="K89" s="1750"/>
      <c r="L89" s="329">
        <f aca="true" t="shared" si="9" ref="L89:N90">L40</f>
        <v>20</v>
      </c>
      <c r="M89" s="400">
        <f t="shared" si="9"/>
        <v>15</v>
      </c>
      <c r="N89" s="448">
        <f t="shared" si="9"/>
        <v>15</v>
      </c>
      <c r="O89" s="329">
        <f>N89-M89</f>
        <v>0</v>
      </c>
      <c r="P89" s="330" t="str">
        <f>IF(N89&lt;=M89,"OK","NOOK")</f>
        <v>OK</v>
      </c>
      <c r="Q89" s="282" t="s">
        <v>129</v>
      </c>
    </row>
    <row r="90" spans="1:17" ht="21" customHeight="1" thickBot="1">
      <c r="A90" s="1707" t="s">
        <v>178</v>
      </c>
      <c r="B90" s="1708"/>
      <c r="C90" s="1708"/>
      <c r="D90" s="1708"/>
      <c r="E90" s="1708"/>
      <c r="F90" s="1708"/>
      <c r="G90" s="1708"/>
      <c r="H90" s="1708"/>
      <c r="I90" s="1708"/>
      <c r="J90" s="1708"/>
      <c r="K90" s="1708"/>
      <c r="L90" s="329">
        <f t="shared" si="9"/>
        <v>30</v>
      </c>
      <c r="M90" s="449">
        <f t="shared" si="9"/>
        <v>10</v>
      </c>
      <c r="N90" s="448">
        <f t="shared" si="9"/>
        <v>10</v>
      </c>
      <c r="O90" s="329">
        <f>N90-M90</f>
        <v>0</v>
      </c>
      <c r="P90" s="330" t="str">
        <f>IF(N90&lt;=M90,"OK","NOOK")</f>
        <v>OK</v>
      </c>
      <c r="Q90" s="282" t="s">
        <v>162</v>
      </c>
    </row>
    <row r="91" spans="1:17" ht="15" customHeight="1" thickBot="1" thickTop="1">
      <c r="A91" s="1709" t="s">
        <v>398</v>
      </c>
      <c r="B91" s="1710"/>
      <c r="C91" s="1710"/>
      <c r="D91" s="1710"/>
      <c r="E91" s="1710"/>
      <c r="F91" s="1710"/>
      <c r="G91" s="1710"/>
      <c r="H91" s="1710"/>
      <c r="I91" s="1710"/>
      <c r="J91" s="1710"/>
      <c r="K91" s="1711"/>
      <c r="L91" s="344"/>
      <c r="M91" s="420"/>
      <c r="N91" s="324"/>
      <c r="O91" s="323"/>
      <c r="P91" s="346"/>
      <c r="Q91" s="282"/>
    </row>
    <row r="92" spans="1:17" ht="23.25" customHeight="1" thickTop="1">
      <c r="A92" s="2057" t="s">
        <v>475</v>
      </c>
      <c r="B92" s="1853"/>
      <c r="C92" s="1853"/>
      <c r="D92" s="1853"/>
      <c r="E92" s="1853"/>
      <c r="F92" s="1853"/>
      <c r="G92" s="1853"/>
      <c r="H92" s="1853"/>
      <c r="I92" s="1853"/>
      <c r="J92" s="1853"/>
      <c r="K92" s="1853"/>
      <c r="L92" s="347">
        <f>L45/L24</f>
        <v>30.13080044877747</v>
      </c>
      <c r="M92" s="421">
        <f>M45/M24</f>
        <v>13.556576860465116</v>
      </c>
      <c r="N92" s="349">
        <f>N45/N24</f>
        <v>12.819578219432822</v>
      </c>
      <c r="O92" s="347">
        <f aca="true" t="shared" si="10" ref="O92:O97">N92-M92</f>
        <v>-0.7369986410322937</v>
      </c>
      <c r="P92" s="450" t="str">
        <f>IF(N92&lt;=M92,"OK","NOOK")</f>
        <v>OK</v>
      </c>
      <c r="Q92" s="282" t="s">
        <v>739</v>
      </c>
    </row>
    <row r="93" spans="1:18" ht="23.25" customHeight="1">
      <c r="A93" s="1707" t="s">
        <v>476</v>
      </c>
      <c r="B93" s="1708"/>
      <c r="C93" s="1708"/>
      <c r="D93" s="1708"/>
      <c r="E93" s="1708"/>
      <c r="F93" s="1708"/>
      <c r="G93" s="1708"/>
      <c r="H93" s="1708"/>
      <c r="I93" s="1708"/>
      <c r="J93" s="23"/>
      <c r="K93" s="23"/>
      <c r="L93" s="422">
        <f>L46/L48</f>
        <v>0.11946939867256362</v>
      </c>
      <c r="M93" s="423">
        <f>M46/M48</f>
        <v>0.11196745479314013</v>
      </c>
      <c r="N93" s="451">
        <f>N46/N48</f>
        <v>0.10607423442252786</v>
      </c>
      <c r="O93" s="422">
        <f t="shared" si="10"/>
        <v>-0.005893220370612268</v>
      </c>
      <c r="P93" s="452" t="str">
        <f>IF(N93&gt;=M93,"OK","NOOK")</f>
        <v>NOOK</v>
      </c>
      <c r="Q93" s="1232" t="s">
        <v>128</v>
      </c>
      <c r="R93" s="1293" t="s">
        <v>1464</v>
      </c>
    </row>
    <row r="94" spans="1:17" ht="23.25" customHeight="1">
      <c r="A94" s="1984" t="s">
        <v>740</v>
      </c>
      <c r="B94" s="1982"/>
      <c r="C94" s="1982"/>
      <c r="D94" s="1982"/>
      <c r="E94" s="1982"/>
      <c r="F94" s="1982"/>
      <c r="G94" s="1982"/>
      <c r="H94" s="1982"/>
      <c r="I94" s="1982"/>
      <c r="J94" s="23"/>
      <c r="K94" s="23"/>
      <c r="L94" s="892">
        <f>L47/L29</f>
        <v>1.1580118690118688</v>
      </c>
      <c r="M94" s="893">
        <f>M47/M29</f>
        <v>175</v>
      </c>
      <c r="N94" s="894">
        <f>N47/N29</f>
        <v>213.3962</v>
      </c>
      <c r="O94" s="422">
        <f t="shared" si="10"/>
        <v>38.39619999999999</v>
      </c>
      <c r="P94" s="452" t="str">
        <f>IF(N94&gt;=M94,"OK","NOOK")</f>
        <v>OK</v>
      </c>
      <c r="Q94" s="282" t="s">
        <v>738</v>
      </c>
    </row>
    <row r="95" spans="1:17" ht="23.25" customHeight="1">
      <c r="A95" s="1707" t="s">
        <v>477</v>
      </c>
      <c r="B95" s="1708"/>
      <c r="C95" s="1708"/>
      <c r="D95" s="1708"/>
      <c r="E95" s="1708"/>
      <c r="F95" s="1708"/>
      <c r="G95" s="1708"/>
      <c r="H95" s="1708"/>
      <c r="I95" s="2056"/>
      <c r="J95" s="23"/>
      <c r="K95" s="23"/>
      <c r="L95" s="422">
        <f>L45/L48</f>
        <v>0.5382876374797924</v>
      </c>
      <c r="M95" s="423">
        <f>M45/M48</f>
        <v>0.24173889811583654</v>
      </c>
      <c r="N95" s="451">
        <f>N45/N48</f>
        <v>0.22870317013040062</v>
      </c>
      <c r="O95" s="422">
        <f t="shared" si="10"/>
        <v>-0.013035727985435924</v>
      </c>
      <c r="P95" s="452" t="str">
        <f>IF(N95&lt;=M95,"OK","NOOK")</f>
        <v>OK</v>
      </c>
      <c r="Q95" s="282" t="s">
        <v>181</v>
      </c>
    </row>
    <row r="96" spans="1:17" ht="23.25" customHeight="1">
      <c r="A96" s="2058" t="s">
        <v>478</v>
      </c>
      <c r="B96" s="2059"/>
      <c r="C96" s="2059"/>
      <c r="D96" s="2059"/>
      <c r="E96" s="2059"/>
      <c r="F96" s="2059"/>
      <c r="G96" s="2059"/>
      <c r="H96" s="2059"/>
      <c r="I96" s="2059"/>
      <c r="J96" s="23"/>
      <c r="K96" s="23"/>
      <c r="L96" s="422">
        <f>L50/L48</f>
        <v>0.12780982673381952</v>
      </c>
      <c r="M96" s="423">
        <f>M50/M48</f>
        <v>0.1845389532701754</v>
      </c>
      <c r="N96" s="451">
        <f>N50/N48</f>
        <v>0.1945684172985571</v>
      </c>
      <c r="O96" s="422">
        <f t="shared" si="10"/>
        <v>0.010029464028381702</v>
      </c>
      <c r="P96" s="452" t="str">
        <f>IF(N96&gt;=M96,"OK","NOOK")</f>
        <v>OK</v>
      </c>
      <c r="Q96" s="282" t="s">
        <v>738</v>
      </c>
    </row>
    <row r="97" spans="1:17" ht="23.25" customHeight="1" thickBot="1">
      <c r="A97" s="1746" t="s">
        <v>468</v>
      </c>
      <c r="B97" s="1708"/>
      <c r="C97" s="1708"/>
      <c r="D97" s="1708"/>
      <c r="E97" s="1708"/>
      <c r="F97" s="1708"/>
      <c r="G97" s="1708"/>
      <c r="H97" s="1708"/>
      <c r="I97" s="1708"/>
      <c r="J97" s="1708"/>
      <c r="K97" s="1747"/>
      <c r="L97" s="453">
        <f>L46/L51</f>
        <v>0.4418913278859689</v>
      </c>
      <c r="M97" s="454">
        <f>M46/M51</f>
        <v>0.3576158940397351</v>
      </c>
      <c r="N97" s="455">
        <f>N46/N51</f>
        <v>0.338871587250435</v>
      </c>
      <c r="O97" s="456">
        <f t="shared" si="10"/>
        <v>-0.018744306789300114</v>
      </c>
      <c r="P97" s="457" t="str">
        <f>IF(N97&gt;=M97,"OK","NOOK")</f>
        <v>NOOK</v>
      </c>
      <c r="Q97" s="274" t="s">
        <v>130</v>
      </c>
    </row>
    <row r="98" spans="1:17" ht="14.25" customHeight="1" thickBot="1" thickTop="1">
      <c r="A98" s="1709" t="s">
        <v>399</v>
      </c>
      <c r="B98" s="1710"/>
      <c r="C98" s="1710"/>
      <c r="D98" s="1710"/>
      <c r="E98" s="1710"/>
      <c r="F98" s="1710"/>
      <c r="G98" s="1710"/>
      <c r="H98" s="1710"/>
      <c r="I98" s="1710"/>
      <c r="J98" s="1710"/>
      <c r="K98" s="1710"/>
      <c r="L98" s="344"/>
      <c r="M98" s="412"/>
      <c r="N98" s="360"/>
      <c r="O98" s="458"/>
      <c r="P98" s="361"/>
      <c r="Q98" s="282"/>
    </row>
    <row r="99" spans="1:20" ht="24.75" customHeight="1" thickBot="1" thickTop="1">
      <c r="A99" s="1748" t="s">
        <v>741</v>
      </c>
      <c r="B99" s="1749"/>
      <c r="C99" s="1749"/>
      <c r="D99" s="1749"/>
      <c r="E99" s="1749"/>
      <c r="F99" s="1749"/>
      <c r="G99" s="1749"/>
      <c r="H99" s="1749"/>
      <c r="I99" s="1749"/>
      <c r="J99" s="1749"/>
      <c r="K99" s="1750"/>
      <c r="L99" s="431">
        <f>L25/L53</f>
        <v>0.15502793296089387</v>
      </c>
      <c r="M99" s="459">
        <f>M25/M53</f>
        <v>0.15</v>
      </c>
      <c r="N99" s="460">
        <f>N25/N53</f>
        <v>0.15416666666666667</v>
      </c>
      <c r="O99" s="431">
        <f>N99-M99</f>
        <v>0.00416666666666668</v>
      </c>
      <c r="P99" s="432" t="str">
        <f>IF(N99&gt;=M99,"OK","NOOK")</f>
        <v>OK</v>
      </c>
      <c r="Q99" s="1232" t="s">
        <v>131</v>
      </c>
      <c r="R99" s="1293"/>
      <c r="S99" s="1293" t="s">
        <v>1465</v>
      </c>
      <c r="T99" s="1293"/>
    </row>
    <row r="100" spans="1:17" ht="19.5" customHeight="1" thickBot="1">
      <c r="A100" s="2064" t="s">
        <v>429</v>
      </c>
      <c r="B100" s="2065"/>
      <c r="C100" s="2065"/>
      <c r="D100" s="2065"/>
      <c r="E100" s="2065"/>
      <c r="F100" s="2065"/>
      <c r="G100" s="2065"/>
      <c r="H100" s="2065"/>
      <c r="I100" s="2065"/>
      <c r="J100" s="2065"/>
      <c r="K100" s="2065"/>
      <c r="L100" s="2065"/>
      <c r="M100" s="2065"/>
      <c r="N100" s="2065"/>
      <c r="O100" s="2065"/>
      <c r="P100" s="2066"/>
      <c r="Q100" s="282"/>
    </row>
    <row r="101" spans="1:17" ht="36" customHeight="1">
      <c r="A101" s="1734" t="s">
        <v>435</v>
      </c>
      <c r="B101" s="1735"/>
      <c r="C101" s="1735"/>
      <c r="D101" s="1735"/>
      <c r="E101" s="1735"/>
      <c r="F101" s="1735"/>
      <c r="G101" s="1735"/>
      <c r="H101" s="1735"/>
      <c r="I101" s="1735"/>
      <c r="J101" s="1735"/>
      <c r="K101" s="1735"/>
      <c r="L101" s="1735"/>
      <c r="M101" s="1735"/>
      <c r="N101" s="1735"/>
      <c r="O101" s="1735"/>
      <c r="P101" s="1736"/>
      <c r="Q101" s="282"/>
    </row>
    <row r="102" spans="1:18" ht="82.5" customHeight="1" thickBot="1">
      <c r="A102" s="1737"/>
      <c r="B102" s="1738"/>
      <c r="C102" s="1738"/>
      <c r="D102" s="1738"/>
      <c r="E102" s="1738"/>
      <c r="F102" s="1738"/>
      <c r="G102" s="1738"/>
      <c r="H102" s="1738"/>
      <c r="I102" s="1738"/>
      <c r="J102" s="1738"/>
      <c r="K102" s="1738"/>
      <c r="L102" s="1738"/>
      <c r="M102" s="1738"/>
      <c r="N102" s="1738"/>
      <c r="O102" s="1738"/>
      <c r="P102" s="1739"/>
      <c r="Q102" s="282"/>
      <c r="R102" s="370"/>
    </row>
    <row r="103" spans="1:16" ht="21" customHeight="1" hidden="1">
      <c r="A103" s="24"/>
      <c r="B103" s="25"/>
      <c r="C103" s="25"/>
      <c r="D103" s="25"/>
      <c r="E103" s="25"/>
      <c r="F103" s="25"/>
      <c r="G103" s="25"/>
      <c r="H103" s="25"/>
      <c r="I103" s="25"/>
      <c r="J103" s="25"/>
      <c r="K103" s="25"/>
      <c r="L103" s="25"/>
      <c r="M103" s="25"/>
      <c r="N103" s="25"/>
      <c r="O103" s="25"/>
      <c r="P103" s="26"/>
    </row>
  </sheetData>
  <sheetProtection selectLockedCells="1"/>
  <mergeCells count="139">
    <mergeCell ref="E4:L4"/>
    <mergeCell ref="E5:L5"/>
    <mergeCell ref="E6:L6"/>
    <mergeCell ref="A47:F47"/>
    <mergeCell ref="A29:F29"/>
    <mergeCell ref="A28:F28"/>
    <mergeCell ref="A34:F34"/>
    <mergeCell ref="A20:P20"/>
    <mergeCell ref="A32:F32"/>
    <mergeCell ref="A21:P21"/>
    <mergeCell ref="A25:F25"/>
    <mergeCell ref="N79:N80"/>
    <mergeCell ref="A33:F33"/>
    <mergeCell ref="A24:F24"/>
    <mergeCell ref="A30:F30"/>
    <mergeCell ref="E63:F63"/>
    <mergeCell ref="A73:C73"/>
    <mergeCell ref="E73:F73"/>
    <mergeCell ref="A39:F39"/>
    <mergeCell ref="A40:F40"/>
    <mergeCell ref="L79:L80"/>
    <mergeCell ref="A79:K80"/>
    <mergeCell ref="A45:F45"/>
    <mergeCell ref="A48:F48"/>
    <mergeCell ref="A50:F50"/>
    <mergeCell ref="A41:F41"/>
    <mergeCell ref="A55:F55"/>
    <mergeCell ref="A84:I84"/>
    <mergeCell ref="L62:M62"/>
    <mergeCell ref="L61:M61"/>
    <mergeCell ref="A61:C61"/>
    <mergeCell ref="E61:F61"/>
    <mergeCell ref="A82:K82"/>
    <mergeCell ref="E74:F74"/>
    <mergeCell ref="A81:K81"/>
    <mergeCell ref="G64:I64"/>
    <mergeCell ref="L64:M64"/>
    <mergeCell ref="A37:F37"/>
    <mergeCell ref="A46:F46"/>
    <mergeCell ref="A38:F38"/>
    <mergeCell ref="A65:C65"/>
    <mergeCell ref="E65:F65"/>
    <mergeCell ref="A66:C66"/>
    <mergeCell ref="A49:F49"/>
    <mergeCell ref="A43:F43"/>
    <mergeCell ref="A51:F51"/>
    <mergeCell ref="E60:F60"/>
    <mergeCell ref="G38:P38"/>
    <mergeCell ref="P79:P80"/>
    <mergeCell ref="G61:I61"/>
    <mergeCell ref="N76:P76"/>
    <mergeCell ref="G57:P57"/>
    <mergeCell ref="O79:O80"/>
    <mergeCell ref="M79:M80"/>
    <mergeCell ref="N58:P58"/>
    <mergeCell ref="G62:I62"/>
    <mergeCell ref="A101:P102"/>
    <mergeCell ref="A93:I93"/>
    <mergeCell ref="A91:K91"/>
    <mergeCell ref="A100:P100"/>
    <mergeCell ref="A98:K98"/>
    <mergeCell ref="A99:K99"/>
    <mergeCell ref="G39:P39"/>
    <mergeCell ref="A96:I96"/>
    <mergeCell ref="L60:M60"/>
    <mergeCell ref="N60:P60"/>
    <mergeCell ref="N59:P59"/>
    <mergeCell ref="A85:K85"/>
    <mergeCell ref="A87:K87"/>
    <mergeCell ref="A86:I86"/>
    <mergeCell ref="A83:I83"/>
    <mergeCell ref="G44:P44"/>
    <mergeCell ref="A94:I94"/>
    <mergeCell ref="A97:K97"/>
    <mergeCell ref="A95:I95"/>
    <mergeCell ref="A92:K92"/>
    <mergeCell ref="A90:K90"/>
    <mergeCell ref="A88:K88"/>
    <mergeCell ref="A89:K89"/>
    <mergeCell ref="A1:N1"/>
    <mergeCell ref="G23:P23"/>
    <mergeCell ref="A22:F22"/>
    <mergeCell ref="A23:F23"/>
    <mergeCell ref="A2:P2"/>
    <mergeCell ref="A35:F35"/>
    <mergeCell ref="A12:P16"/>
    <mergeCell ref="A27:F27"/>
    <mergeCell ref="A26:F26"/>
    <mergeCell ref="A31:F31"/>
    <mergeCell ref="L58:M58"/>
    <mergeCell ref="A19:P19"/>
    <mergeCell ref="A36:F36"/>
    <mergeCell ref="G60:K60"/>
    <mergeCell ref="A53:F53"/>
    <mergeCell ref="A58:C58"/>
    <mergeCell ref="A52:F52"/>
    <mergeCell ref="G52:P52"/>
    <mergeCell ref="A54:F54"/>
    <mergeCell ref="A44:F44"/>
    <mergeCell ref="A42:F42"/>
    <mergeCell ref="A56:P56"/>
    <mergeCell ref="A57:F57"/>
    <mergeCell ref="E58:F58"/>
    <mergeCell ref="G58:I58"/>
    <mergeCell ref="A8:P8"/>
    <mergeCell ref="A9:P10"/>
    <mergeCell ref="A17:P17"/>
    <mergeCell ref="A18:P18"/>
    <mergeCell ref="A11:P11"/>
    <mergeCell ref="A70:C70"/>
    <mergeCell ref="G76:K76"/>
    <mergeCell ref="A62:C62"/>
    <mergeCell ref="E62:F62"/>
    <mergeCell ref="G59:K59"/>
    <mergeCell ref="L59:M59"/>
    <mergeCell ref="A60:C60"/>
    <mergeCell ref="A63:C63"/>
    <mergeCell ref="A59:C59"/>
    <mergeCell ref="E59:F59"/>
    <mergeCell ref="A68:C68"/>
    <mergeCell ref="A69:C69"/>
    <mergeCell ref="E64:F64"/>
    <mergeCell ref="A64:C64"/>
    <mergeCell ref="L76:M76"/>
    <mergeCell ref="E70:F70"/>
    <mergeCell ref="A71:C71"/>
    <mergeCell ref="E71:F71"/>
    <mergeCell ref="A72:C72"/>
    <mergeCell ref="E72:F72"/>
    <mergeCell ref="E66:F66"/>
    <mergeCell ref="A67:C67"/>
    <mergeCell ref="E69:F69"/>
    <mergeCell ref="E67:F67"/>
    <mergeCell ref="A74:C74"/>
    <mergeCell ref="A76:C76"/>
    <mergeCell ref="E76:F76"/>
    <mergeCell ref="E68:F68"/>
    <mergeCell ref="A75:C75"/>
    <mergeCell ref="E75:F75"/>
  </mergeCells>
  <printOptions horizontalCentered="1"/>
  <pageMargins left="0" right="0" top="0.4724409448818898" bottom="0.984251968503937" header="0.5118110236220472" footer="0.5118110236220472"/>
  <pageSetup horizontalDpi="600" verticalDpi="600" orientation="landscape" paperSize="9" scale="75" r:id="rId3"/>
  <headerFooter alignWithMargins="0">
    <oddHeader>&amp;CComune di INVERUNO</oddHeader>
    <oddFooter>&amp;L&amp;8&amp;F&amp;R&amp;8&amp;P</oddFooter>
  </headerFooter>
  <rowBreaks count="1" manualBreakCount="1">
    <brk id="102" max="255" man="1"/>
  </rowBreaks>
  <legacyDrawing r:id="rId2"/>
</worksheet>
</file>

<file path=xl/worksheets/sheet16.xml><?xml version="1.0" encoding="utf-8"?>
<worksheet xmlns="http://schemas.openxmlformats.org/spreadsheetml/2006/main" xmlns:r="http://schemas.openxmlformats.org/officeDocument/2006/relationships">
  <sheetPr>
    <tabColor theme="0" tint="-0.1499900072813034"/>
  </sheetPr>
  <dimension ref="A1:S88"/>
  <sheetViews>
    <sheetView zoomScalePageLayoutView="0" workbookViewId="0" topLeftCell="A25">
      <selection activeCell="L4" sqref="L4"/>
    </sheetView>
  </sheetViews>
  <sheetFormatPr defaultColWidth="9.140625" defaultRowHeight="12.75"/>
  <cols>
    <col min="1" max="6" width="9.140625" style="274" customWidth="1"/>
    <col min="7" max="7" width="12.8515625" style="274" bestFit="1" customWidth="1"/>
    <col min="8" max="8" width="13.421875" style="274" customWidth="1"/>
    <col min="9" max="9" width="13.140625" style="274" customWidth="1"/>
    <col min="10" max="10" width="0.2890625" style="274" hidden="1" customWidth="1"/>
    <col min="11" max="11" width="9.140625" style="274" hidden="1" customWidth="1"/>
    <col min="12" max="12" width="13.28125" style="274" customWidth="1"/>
    <col min="13" max="13" width="12.8515625" style="274" customWidth="1"/>
    <col min="14" max="14" width="14.710937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819</v>
      </c>
      <c r="F4" s="1781"/>
      <c r="G4" s="1781"/>
      <c r="H4" s="1781"/>
      <c r="I4" s="1781"/>
      <c r="J4" s="1781"/>
      <c r="K4" s="276"/>
      <c r="L4" s="276" t="s">
        <v>1462</v>
      </c>
      <c r="M4" s="276"/>
      <c r="N4" s="276"/>
      <c r="O4" s="276"/>
      <c r="P4" s="278"/>
    </row>
    <row r="5" spans="1:16" ht="12.75">
      <c r="A5" s="275" t="s">
        <v>422</v>
      </c>
      <c r="B5" s="276"/>
      <c r="C5" s="276"/>
      <c r="D5" s="276"/>
      <c r="E5" s="1781" t="s">
        <v>1443</v>
      </c>
      <c r="F5" s="1781"/>
      <c r="G5" s="1781"/>
      <c r="H5" s="1781"/>
      <c r="I5" s="1781"/>
      <c r="J5" s="1781"/>
      <c r="K5" s="276"/>
      <c r="L5" s="276"/>
      <c r="M5" s="276"/>
      <c r="N5" s="276"/>
      <c r="O5" s="276"/>
      <c r="P5" s="278"/>
    </row>
    <row r="6" spans="1:16" ht="12.75">
      <c r="A6" s="275" t="s">
        <v>423</v>
      </c>
      <c r="B6" s="276"/>
      <c r="C6" s="276"/>
      <c r="D6" s="276"/>
      <c r="E6" s="1799"/>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571</v>
      </c>
      <c r="B8" s="1774"/>
      <c r="C8" s="1774"/>
      <c r="D8" s="1774"/>
      <c r="E8" s="1774"/>
      <c r="F8" s="1774"/>
      <c r="G8" s="1774"/>
      <c r="H8" s="1774"/>
      <c r="I8" s="1774"/>
      <c r="J8" s="1774"/>
      <c r="K8" s="1774"/>
      <c r="L8" s="1774"/>
      <c r="M8" s="1774"/>
      <c r="N8" s="1774"/>
      <c r="O8" s="1774"/>
      <c r="P8" s="1775"/>
      <c r="Q8" s="282"/>
    </row>
    <row r="9" spans="1:17" ht="12.75" customHeight="1">
      <c r="A9" s="1692" t="s">
        <v>647</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820</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299</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293">
        <f>(G24+H24+I24)/3</f>
        <v>8616</v>
      </c>
      <c r="K24" s="294"/>
      <c r="L24" s="373">
        <f>(G24+H24+I24)/3</f>
        <v>8616</v>
      </c>
      <c r="M24" s="296">
        <v>8600</v>
      </c>
      <c r="N24" s="296">
        <f>Caratteristiche!M5</f>
        <v>8604</v>
      </c>
      <c r="O24" s="297"/>
      <c r="P24" s="298"/>
      <c r="Q24" s="299"/>
    </row>
    <row r="25" spans="1:16" ht="14.25" customHeight="1">
      <c r="A25" s="1664" t="s">
        <v>687</v>
      </c>
      <c r="B25" s="1665"/>
      <c r="C25" s="1665"/>
      <c r="D25" s="1665"/>
      <c r="E25" s="1665"/>
      <c r="F25" s="1665"/>
      <c r="G25" s="300">
        <v>2643</v>
      </c>
      <c r="H25" s="1146">
        <v>2614</v>
      </c>
      <c r="I25" s="1146">
        <v>2539</v>
      </c>
      <c r="J25" s="300">
        <f aca="true" t="shared" si="0" ref="J25:J36">(G25+H25+I25)/3</f>
        <v>2598.6666666666665</v>
      </c>
      <c r="K25" s="301"/>
      <c r="L25" s="302">
        <f aca="true" t="shared" si="1" ref="L25:L36">(G25+H25+I25)/3</f>
        <v>2598.6666666666665</v>
      </c>
      <c r="M25" s="303">
        <v>2500</v>
      </c>
      <c r="N25" s="304">
        <v>2536</v>
      </c>
      <c r="O25" s="305">
        <f aca="true" t="shared" si="2" ref="O25:O36">(N25/L25)-100%</f>
        <v>-0.024114930733709516</v>
      </c>
      <c r="P25" s="306">
        <f aca="true" t="shared" si="3" ref="P25:P36">(N25/M25)-100%</f>
        <v>0.014399999999999968</v>
      </c>
    </row>
    <row r="26" spans="1:16" ht="14.25" customHeight="1">
      <c r="A26" s="1664" t="s">
        <v>688</v>
      </c>
      <c r="B26" s="1665"/>
      <c r="C26" s="1665"/>
      <c r="D26" s="1665"/>
      <c r="E26" s="1665"/>
      <c r="F26" s="1665"/>
      <c r="G26" s="300">
        <v>48321</v>
      </c>
      <c r="H26" s="1145">
        <v>46839</v>
      </c>
      <c r="I26" s="1145">
        <v>48403</v>
      </c>
      <c r="J26" s="300">
        <f t="shared" si="0"/>
        <v>47854.333333333336</v>
      </c>
      <c r="K26" s="301"/>
      <c r="L26" s="302">
        <f t="shared" si="1"/>
        <v>47854.333333333336</v>
      </c>
      <c r="M26" s="308">
        <v>47000</v>
      </c>
      <c r="N26" s="309">
        <v>49868</v>
      </c>
      <c r="O26" s="381">
        <f t="shared" si="2"/>
        <v>0.04207908722999654</v>
      </c>
      <c r="P26" s="310">
        <f t="shared" si="3"/>
        <v>0.061021276595744744</v>
      </c>
    </row>
    <row r="27" spans="1:16" ht="12.75" customHeight="1">
      <c r="A27" s="1664" t="s">
        <v>689</v>
      </c>
      <c r="B27" s="1665"/>
      <c r="C27" s="1665"/>
      <c r="D27" s="1665"/>
      <c r="E27" s="1665"/>
      <c r="F27" s="1665"/>
      <c r="G27" s="145">
        <v>29.5</v>
      </c>
      <c r="H27" s="1165">
        <v>29.5</v>
      </c>
      <c r="I27" s="1165">
        <v>29.5</v>
      </c>
      <c r="J27" s="81">
        <f t="shared" si="0"/>
        <v>29.5</v>
      </c>
      <c r="K27" s="82"/>
      <c r="L27" s="307">
        <f t="shared" si="1"/>
        <v>29.5</v>
      </c>
      <c r="M27" s="148">
        <v>29.5</v>
      </c>
      <c r="N27" s="238">
        <v>29.5</v>
      </c>
      <c r="O27" s="489">
        <f t="shared" si="2"/>
        <v>0</v>
      </c>
      <c r="P27" s="306">
        <f t="shared" si="3"/>
        <v>0</v>
      </c>
    </row>
    <row r="28" spans="1:16" ht="12" customHeight="1">
      <c r="A28" s="1664" t="s">
        <v>690</v>
      </c>
      <c r="B28" s="1665"/>
      <c r="C28" s="1665"/>
      <c r="D28" s="1665"/>
      <c r="E28" s="1665"/>
      <c r="F28" s="1665"/>
      <c r="G28" s="300">
        <v>38513</v>
      </c>
      <c r="H28" s="1145">
        <v>40858</v>
      </c>
      <c r="I28" s="1145">
        <v>42848</v>
      </c>
      <c r="J28" s="300">
        <f t="shared" si="0"/>
        <v>40739.666666666664</v>
      </c>
      <c r="K28" s="301"/>
      <c r="L28" s="302">
        <f t="shared" si="1"/>
        <v>40739.666666666664</v>
      </c>
      <c r="M28" s="308">
        <v>42500</v>
      </c>
      <c r="N28" s="309">
        <v>43499</v>
      </c>
      <c r="O28" s="305">
        <f t="shared" si="2"/>
        <v>0.06773087654129073</v>
      </c>
      <c r="P28" s="306">
        <f t="shared" si="3"/>
        <v>0.023505882352941265</v>
      </c>
    </row>
    <row r="29" spans="1:16" ht="12" customHeight="1">
      <c r="A29" s="1664" t="s">
        <v>691</v>
      </c>
      <c r="B29" s="1665"/>
      <c r="C29" s="1665"/>
      <c r="D29" s="1665"/>
      <c r="E29" s="1665"/>
      <c r="F29" s="1665"/>
      <c r="G29" s="300">
        <v>12273</v>
      </c>
      <c r="H29" s="1146">
        <v>17703</v>
      </c>
      <c r="I29" s="1146">
        <v>22660</v>
      </c>
      <c r="J29" s="300">
        <f t="shared" si="0"/>
        <v>17545.333333333332</v>
      </c>
      <c r="K29" s="301"/>
      <c r="L29" s="302">
        <f t="shared" si="1"/>
        <v>17545.333333333332</v>
      </c>
      <c r="M29" s="303">
        <v>17000</v>
      </c>
      <c r="N29" s="304">
        <v>22333</v>
      </c>
      <c r="O29" s="305">
        <f t="shared" si="2"/>
        <v>0.27287407857739954</v>
      </c>
      <c r="P29" s="306">
        <f t="shared" si="3"/>
        <v>0.3137058823529413</v>
      </c>
    </row>
    <row r="30" spans="1:16" ht="12" customHeight="1">
      <c r="A30" s="1664" t="s">
        <v>142</v>
      </c>
      <c r="B30" s="1665"/>
      <c r="C30" s="1665"/>
      <c r="D30" s="1665"/>
      <c r="E30" s="1665"/>
      <c r="F30" s="1665"/>
      <c r="G30" s="81">
        <v>38</v>
      </c>
      <c r="H30" s="1145">
        <v>37</v>
      </c>
      <c r="I30" s="1145">
        <v>28</v>
      </c>
      <c r="J30" s="81">
        <f>(G30+H30+I30)/3</f>
        <v>34.333333333333336</v>
      </c>
      <c r="K30" s="82"/>
      <c r="L30" s="931">
        <f>(G30+H30+I30)/3</f>
        <v>34.333333333333336</v>
      </c>
      <c r="M30" s="308">
        <v>41</v>
      </c>
      <c r="N30" s="309">
        <v>41</v>
      </c>
      <c r="O30" s="86">
        <f>(N30/L30)-100%</f>
        <v>0.1941747572815533</v>
      </c>
      <c r="P30" s="87">
        <f>(N30/M30)-100%</f>
        <v>0</v>
      </c>
    </row>
    <row r="31" spans="1:16" ht="12" customHeight="1">
      <c r="A31" s="1664" t="s">
        <v>143</v>
      </c>
      <c r="B31" s="1665"/>
      <c r="C31" s="1665"/>
      <c r="D31" s="1665"/>
      <c r="E31" s="1665"/>
      <c r="F31" s="1665"/>
      <c r="G31" s="81">
        <v>52</v>
      </c>
      <c r="H31" s="1145">
        <v>52</v>
      </c>
      <c r="I31" s="1145">
        <v>52</v>
      </c>
      <c r="J31" s="81">
        <f>(G31+H31+I31)/3</f>
        <v>52</v>
      </c>
      <c r="K31" s="82"/>
      <c r="L31" s="931">
        <f>(G31+H31+I31)/3</f>
        <v>52</v>
      </c>
      <c r="M31" s="308">
        <v>52</v>
      </c>
      <c r="N31" s="309">
        <v>52</v>
      </c>
      <c r="O31" s="86">
        <f>(N31/L31)-100%</f>
        <v>0</v>
      </c>
      <c r="P31" s="87">
        <f>(N31/M31)-100%</f>
        <v>0</v>
      </c>
    </row>
    <row r="32" spans="1:16" ht="12" customHeight="1">
      <c r="A32" s="1664" t="s">
        <v>144</v>
      </c>
      <c r="B32" s="1665"/>
      <c r="C32" s="1665"/>
      <c r="D32" s="1665"/>
      <c r="E32" s="1665"/>
      <c r="F32" s="1665"/>
      <c r="G32" s="81">
        <v>4249</v>
      </c>
      <c r="H32" s="1145">
        <v>3650</v>
      </c>
      <c r="I32" s="1145">
        <v>4374</v>
      </c>
      <c r="J32" s="81">
        <f>(G32+H32+I32)/3</f>
        <v>4091</v>
      </c>
      <c r="K32" s="82"/>
      <c r="L32" s="83">
        <f>(G32+H32+I32)/3</f>
        <v>4091</v>
      </c>
      <c r="M32" s="308">
        <v>4200</v>
      </c>
      <c r="N32" s="309">
        <v>4650</v>
      </c>
      <c r="O32" s="86">
        <f>(N32/L32)-100%</f>
        <v>0.13664140796871171</v>
      </c>
      <c r="P32" s="87">
        <f>(N32/M32)-100%</f>
        <v>0.1071428571428572</v>
      </c>
    </row>
    <row r="33" spans="1:16" ht="12" customHeight="1">
      <c r="A33" s="1664" t="s">
        <v>145</v>
      </c>
      <c r="B33" s="1665"/>
      <c r="C33" s="1665"/>
      <c r="D33" s="1665"/>
      <c r="E33" s="1665"/>
      <c r="F33" s="1665"/>
      <c r="G33" s="81">
        <v>1211</v>
      </c>
      <c r="H33" s="1145">
        <v>1097</v>
      </c>
      <c r="I33" s="1145">
        <v>1025</v>
      </c>
      <c r="J33" s="81">
        <f>(G33+H33+I33)/3</f>
        <v>1111</v>
      </c>
      <c r="K33" s="82"/>
      <c r="L33" s="83">
        <f>(G33+H33+I33)/3</f>
        <v>1111</v>
      </c>
      <c r="M33" s="308">
        <v>1000</v>
      </c>
      <c r="N33" s="309">
        <v>1576</v>
      </c>
      <c r="O33" s="86">
        <f>(N33/L33)-100%</f>
        <v>0.41854185418541845</v>
      </c>
      <c r="P33" s="87">
        <f>(N33/M33)-100%</f>
        <v>0.5760000000000001</v>
      </c>
    </row>
    <row r="34" spans="1:16" ht="12" customHeight="1">
      <c r="A34" s="1664" t="s">
        <v>146</v>
      </c>
      <c r="B34" s="1665"/>
      <c r="C34" s="1665"/>
      <c r="D34" s="1665"/>
      <c r="E34" s="1665"/>
      <c r="F34" s="1665"/>
      <c r="G34" s="81">
        <v>13</v>
      </c>
      <c r="H34" s="1145">
        <v>12</v>
      </c>
      <c r="I34" s="1145">
        <v>11</v>
      </c>
      <c r="J34" s="81">
        <f>(G34+H34+I34)/3</f>
        <v>12</v>
      </c>
      <c r="K34" s="82"/>
      <c r="L34" s="931">
        <f>(G34+H34+I34)/3</f>
        <v>12</v>
      </c>
      <c r="M34" s="308">
        <v>14</v>
      </c>
      <c r="N34" s="309">
        <v>16</v>
      </c>
      <c r="O34" s="86">
        <f>(N34/L34)-100%</f>
        <v>0.33333333333333326</v>
      </c>
      <c r="P34" s="87">
        <f>(N34/M34)-100%</f>
        <v>0.1428571428571428</v>
      </c>
    </row>
    <row r="35" spans="1:16" ht="12" customHeight="1">
      <c r="A35" s="1664" t="s">
        <v>147</v>
      </c>
      <c r="B35" s="1665"/>
      <c r="C35" s="1665"/>
      <c r="D35" s="1665"/>
      <c r="E35" s="1665"/>
      <c r="F35" s="1665"/>
      <c r="G35" s="913">
        <v>2735</v>
      </c>
      <c r="H35" s="1166">
        <v>2600</v>
      </c>
      <c r="I35" s="1166">
        <v>1520</v>
      </c>
      <c r="J35" s="913">
        <f t="shared" si="0"/>
        <v>2285</v>
      </c>
      <c r="K35" s="948"/>
      <c r="L35" s="83">
        <f t="shared" si="1"/>
        <v>2285</v>
      </c>
      <c r="M35" s="930">
        <v>2000</v>
      </c>
      <c r="N35" s="949">
        <v>2477</v>
      </c>
      <c r="O35" s="86">
        <f t="shared" si="2"/>
        <v>0.08402625820568921</v>
      </c>
      <c r="P35" s="87">
        <f t="shared" si="3"/>
        <v>0.23849999999999993</v>
      </c>
    </row>
    <row r="36" spans="1:16" ht="12" customHeight="1">
      <c r="A36" s="1664" t="s">
        <v>148</v>
      </c>
      <c r="B36" s="1665"/>
      <c r="C36" s="1665"/>
      <c r="D36" s="1665"/>
      <c r="E36" s="1665"/>
      <c r="F36" s="1665"/>
      <c r="G36" s="913">
        <v>1410</v>
      </c>
      <c r="H36" s="1166">
        <v>1410</v>
      </c>
      <c r="I36" s="1166">
        <v>1400</v>
      </c>
      <c r="J36" s="81">
        <f t="shared" si="0"/>
        <v>1406.6666666666667</v>
      </c>
      <c r="K36" s="82"/>
      <c r="L36" s="173">
        <f t="shared" si="1"/>
        <v>1406.6666666666667</v>
      </c>
      <c r="M36" s="930">
        <v>1450</v>
      </c>
      <c r="N36" s="949">
        <v>1490</v>
      </c>
      <c r="O36" s="215">
        <f t="shared" si="2"/>
        <v>0.05924170616113744</v>
      </c>
      <c r="P36" s="174">
        <f t="shared" si="3"/>
        <v>0.02758620689655178</v>
      </c>
    </row>
    <row r="37" spans="1:16" ht="12.75" hidden="1">
      <c r="A37" s="1401"/>
      <c r="B37" s="1402"/>
      <c r="C37" s="1402"/>
      <c r="D37" s="1402"/>
      <c r="E37" s="1402"/>
      <c r="F37" s="1402"/>
      <c r="G37" s="1402"/>
      <c r="H37" s="1402"/>
      <c r="I37" s="1402"/>
      <c r="J37" s="1402"/>
      <c r="K37" s="1402"/>
      <c r="L37" s="1802"/>
      <c r="M37" s="1402"/>
      <c r="N37" s="1402"/>
      <c r="O37" s="1802"/>
      <c r="P37" s="1803"/>
    </row>
    <row r="38" spans="1:18" ht="12.75" customHeight="1">
      <c r="A38" s="1719" t="s">
        <v>426</v>
      </c>
      <c r="B38" s="1720"/>
      <c r="C38" s="1720"/>
      <c r="D38" s="1720"/>
      <c r="E38" s="1720"/>
      <c r="F38" s="1720"/>
      <c r="G38" s="1793"/>
      <c r="H38" s="1793"/>
      <c r="I38" s="1793"/>
      <c r="J38" s="1793"/>
      <c r="K38" s="1793"/>
      <c r="L38" s="1793"/>
      <c r="M38" s="1793"/>
      <c r="N38" s="1793"/>
      <c r="O38" s="1793"/>
      <c r="P38" s="1794"/>
      <c r="R38" s="314"/>
    </row>
    <row r="39" spans="1:18" ht="18.75" customHeight="1">
      <c r="A39" s="2075" t="s">
        <v>459</v>
      </c>
      <c r="B39" s="2076"/>
      <c r="C39" s="2076"/>
      <c r="D39" s="2076"/>
      <c r="E39" s="2076"/>
      <c r="F39" s="2076"/>
      <c r="G39" s="74"/>
      <c r="H39" s="74"/>
      <c r="I39" s="74"/>
      <c r="J39" s="74">
        <f>(G39+H39+I39)/3</f>
        <v>0</v>
      </c>
      <c r="K39" s="75"/>
      <c r="L39" s="295">
        <f>(G39+H39+I39)/3</f>
        <v>0</v>
      </c>
      <c r="M39" s="77"/>
      <c r="N39" s="78"/>
      <c r="O39" s="297" t="e">
        <f>(N39/L39)-100%</f>
        <v>#DIV/0!</v>
      </c>
      <c r="P39" s="298" t="e">
        <f>(N39/M39)-100%</f>
        <v>#DIV/0!</v>
      </c>
      <c r="R39" s="314"/>
    </row>
    <row r="40" spans="1:18" ht="12.75" customHeight="1">
      <c r="A40" s="1795"/>
      <c r="B40" s="1796"/>
      <c r="C40" s="1796"/>
      <c r="D40" s="1796"/>
      <c r="E40" s="1796"/>
      <c r="F40" s="1796"/>
      <c r="G40" s="90"/>
      <c r="H40" s="90"/>
      <c r="I40" s="90"/>
      <c r="J40" s="90">
        <f>(G40+H40+I40)/3</f>
        <v>0</v>
      </c>
      <c r="K40" s="91"/>
      <c r="L40" s="92">
        <f>(G40+H40+I40)/3</f>
        <v>0</v>
      </c>
      <c r="M40" s="93"/>
      <c r="N40" s="94"/>
      <c r="O40" s="88" t="e">
        <f>(N40/L40)-100%</f>
        <v>#DIV/0!</v>
      </c>
      <c r="P40" s="89" t="e">
        <f>(N40/M40)-100%</f>
        <v>#DIV/0!</v>
      </c>
      <c r="R40" s="314"/>
    </row>
    <row r="41" spans="1:16" ht="14.25" customHeight="1">
      <c r="A41" s="1719" t="s">
        <v>427</v>
      </c>
      <c r="B41" s="1720"/>
      <c r="C41" s="1720"/>
      <c r="D41" s="1720"/>
      <c r="E41" s="1720"/>
      <c r="F41" s="1720"/>
      <c r="G41" s="1720"/>
      <c r="H41" s="1720"/>
      <c r="I41" s="1720"/>
      <c r="J41" s="1720"/>
      <c r="K41" s="1720"/>
      <c r="L41" s="1720"/>
      <c r="M41" s="1720"/>
      <c r="N41" s="1720"/>
      <c r="O41" s="1720"/>
      <c r="P41" s="1721"/>
    </row>
    <row r="42" spans="1:16" ht="16.5" customHeight="1">
      <c r="A42" s="2084" t="s">
        <v>268</v>
      </c>
      <c r="B42" s="2085"/>
      <c r="C42" s="2085"/>
      <c r="D42" s="2085"/>
      <c r="E42" s="2085"/>
      <c r="F42" s="2086"/>
      <c r="G42" s="246">
        <v>152774.71</v>
      </c>
      <c r="H42" s="246">
        <v>152774.71</v>
      </c>
      <c r="I42" s="246">
        <v>169466.9</v>
      </c>
      <c r="J42" s="247">
        <f>(G42+H42+I42)/3</f>
        <v>158338.77333333332</v>
      </c>
      <c r="K42" s="956"/>
      <c r="L42" s="957">
        <f>(G42+H42+I42)/3</f>
        <v>158338.77333333332</v>
      </c>
      <c r="M42" s="958">
        <f>'[1]COSTO PROCESSO'!$K$450</f>
        <v>142077.15409999999</v>
      </c>
      <c r="N42" s="250">
        <f>'[1]COSTO PROCESSO'!$L$450</f>
        <v>141949.15409999999</v>
      </c>
      <c r="O42" s="297">
        <f>(N42/L42)-100%</f>
        <v>-0.10350982825179567</v>
      </c>
      <c r="P42" s="298">
        <f>(N42/M42)-100%</f>
        <v>-0.00090091894654587</v>
      </c>
    </row>
    <row r="43" spans="1:16" ht="12.75" customHeight="1">
      <c r="A43" s="1624" t="s">
        <v>1284</v>
      </c>
      <c r="B43" s="1625"/>
      <c r="C43" s="1625"/>
      <c r="D43" s="1625"/>
      <c r="E43" s="1625"/>
      <c r="F43" s="1881"/>
      <c r="G43" s="246">
        <v>2150</v>
      </c>
      <c r="H43" s="1162">
        <v>6150</v>
      </c>
      <c r="I43" s="1162">
        <v>2200</v>
      </c>
      <c r="J43" s="246">
        <f>(G43+H43+I43)/3</f>
        <v>3500</v>
      </c>
      <c r="K43" s="959"/>
      <c r="L43" s="957">
        <f>(G43+H43+I43)/3</f>
        <v>3500</v>
      </c>
      <c r="M43" s="958">
        <v>0</v>
      </c>
      <c r="N43" s="250"/>
      <c r="O43" s="305">
        <f>(N43/L43)-100%</f>
        <v>-1</v>
      </c>
      <c r="P43" s="306" t="e">
        <f>(N43/M43)-100%</f>
        <v>#DIV/0!</v>
      </c>
    </row>
    <row r="44" spans="1:16" ht="12.75" customHeight="1">
      <c r="A44" s="1624" t="s">
        <v>692</v>
      </c>
      <c r="B44" s="1625"/>
      <c r="C44" s="1625"/>
      <c r="D44" s="1625"/>
      <c r="E44" s="1625"/>
      <c r="F44" s="1881"/>
      <c r="G44" s="247">
        <v>12000</v>
      </c>
      <c r="H44" s="1164">
        <v>12000</v>
      </c>
      <c r="I44" s="1164">
        <v>12000</v>
      </c>
      <c r="J44" s="246">
        <f>(G44+H44+I44)/3</f>
        <v>12000</v>
      </c>
      <c r="K44" s="959"/>
      <c r="L44" s="957">
        <f>(G44+H44+I44)/3</f>
        <v>12000</v>
      </c>
      <c r="M44" s="441">
        <v>15800</v>
      </c>
      <c r="N44" s="442">
        <v>15700</v>
      </c>
      <c r="O44" s="305">
        <f>(N44/L44)-100%</f>
        <v>0.30833333333333335</v>
      </c>
      <c r="P44" s="306">
        <f>(N44/M44)-100%</f>
        <v>-0.006329113924050667</v>
      </c>
    </row>
    <row r="45" spans="1:16" ht="12.75">
      <c r="A45" s="1624" t="s">
        <v>273</v>
      </c>
      <c r="B45" s="1625"/>
      <c r="C45" s="1625"/>
      <c r="D45" s="1625"/>
      <c r="E45" s="1625"/>
      <c r="F45" s="1881"/>
      <c r="G45" s="109">
        <v>70428.65</v>
      </c>
      <c r="H45" s="1167">
        <v>70428.65</v>
      </c>
      <c r="I45" s="1167">
        <v>70428.65</v>
      </c>
      <c r="J45" s="109">
        <f>(G45+H45+I45)/3</f>
        <v>70428.65</v>
      </c>
      <c r="K45" s="1168"/>
      <c r="L45" s="957">
        <f>(G45+H45+I45)/3</f>
        <v>70428.65</v>
      </c>
      <c r="M45" s="984">
        <f>'[2]2014 costo personale'!$Z$38</f>
        <v>70428.6508</v>
      </c>
      <c r="N45" s="111">
        <v>10371.6</v>
      </c>
      <c r="O45" s="86">
        <f>(N45/L45)-100%</f>
        <v>-0.8527360669273087</v>
      </c>
      <c r="P45" s="87">
        <f>(N45/M45)-100%</f>
        <v>-0.8527360686000818</v>
      </c>
    </row>
    <row r="46" spans="1:16" ht="12.75">
      <c r="A46" s="1624" t="s">
        <v>1112</v>
      </c>
      <c r="B46" s="1963"/>
      <c r="C46" s="1963"/>
      <c r="D46" s="1963"/>
      <c r="E46" s="1963"/>
      <c r="F46" s="1964"/>
      <c r="G46" s="927">
        <v>12750</v>
      </c>
      <c r="H46" s="1169">
        <v>10336</v>
      </c>
      <c r="I46" s="1169">
        <v>10300</v>
      </c>
      <c r="J46" s="927"/>
      <c r="K46" s="1170"/>
      <c r="L46" s="957"/>
      <c r="M46" s="1171">
        <v>10400</v>
      </c>
      <c r="N46" s="928">
        <v>1500</v>
      </c>
      <c r="O46" s="179"/>
      <c r="P46" s="176"/>
    </row>
    <row r="47" spans="1:16" ht="12.75">
      <c r="A47" s="1724" t="s">
        <v>1111</v>
      </c>
      <c r="B47" s="1725"/>
      <c r="C47" s="1725"/>
      <c r="D47" s="1725"/>
      <c r="E47" s="1725"/>
      <c r="F47" s="1725"/>
      <c r="G47" s="927">
        <v>55538</v>
      </c>
      <c r="H47" s="1169">
        <v>58000</v>
      </c>
      <c r="I47" s="1169">
        <v>58000</v>
      </c>
      <c r="J47" s="927">
        <f>(G47+H47+I47)/3</f>
        <v>57179.333333333336</v>
      </c>
      <c r="K47" s="1170"/>
      <c r="L47" s="957">
        <f>(G47+H47+I47)/3</f>
        <v>57179.333333333336</v>
      </c>
      <c r="M47" s="1171">
        <f>58000+1500</f>
        <v>59500</v>
      </c>
      <c r="N47" s="928">
        <f>+'[3]2015'!$C$9+N46</f>
        <v>44500</v>
      </c>
      <c r="O47" s="88">
        <f>(N47/L47)-100%</f>
        <v>-0.2217467849689282</v>
      </c>
      <c r="P47" s="89">
        <f>(N47/M47)-100%</f>
        <v>-0.25210084033613445</v>
      </c>
    </row>
    <row r="48" spans="1:19" ht="12" customHeight="1">
      <c r="A48" s="1719" t="s">
        <v>428</v>
      </c>
      <c r="B48" s="1720"/>
      <c r="C48" s="1720"/>
      <c r="D48" s="1720"/>
      <c r="E48" s="1720"/>
      <c r="F48" s="1720"/>
      <c r="G48" s="1720"/>
      <c r="H48" s="1720"/>
      <c r="I48" s="1720"/>
      <c r="J48" s="1720"/>
      <c r="K48" s="1720"/>
      <c r="L48" s="1720"/>
      <c r="M48" s="1720"/>
      <c r="N48" s="1720"/>
      <c r="O48" s="1720"/>
      <c r="P48" s="1721"/>
      <c r="S48" s="316"/>
    </row>
    <row r="49" spans="1:16" ht="15" customHeight="1">
      <c r="A49" s="1818" t="s">
        <v>693</v>
      </c>
      <c r="B49" s="1819"/>
      <c r="C49" s="1819"/>
      <c r="D49" s="1819"/>
      <c r="E49" s="1819"/>
      <c r="F49" s="1819"/>
      <c r="G49" s="195"/>
      <c r="H49" s="195"/>
      <c r="I49" s="195">
        <v>0.9</v>
      </c>
      <c r="J49" s="195">
        <f>(G49+H49+I49)/3</f>
        <v>0.3</v>
      </c>
      <c r="K49" s="317"/>
      <c r="L49" s="318">
        <f>(G49+H49+I49)/3</f>
        <v>0.3</v>
      </c>
      <c r="M49" s="196"/>
      <c r="N49" s="197"/>
      <c r="O49" s="297">
        <f>(N49/L49)-100%</f>
        <v>-1</v>
      </c>
      <c r="P49" s="298" t="e">
        <f>(N49/M49)-100%</f>
        <v>#DIV/0!</v>
      </c>
    </row>
    <row r="50" spans="1:16" ht="12.75">
      <c r="A50" s="1664"/>
      <c r="B50" s="1665"/>
      <c r="C50" s="1665"/>
      <c r="D50" s="1665"/>
      <c r="E50" s="1665"/>
      <c r="F50" s="1665"/>
      <c r="G50" s="81"/>
      <c r="H50" s="81"/>
      <c r="I50" s="81"/>
      <c r="J50" s="81">
        <f>(G50+H50+I50)/3</f>
        <v>0</v>
      </c>
      <c r="K50" s="82"/>
      <c r="L50" s="83">
        <f>(G50+H50+I50)/3</f>
        <v>0</v>
      </c>
      <c r="M50" s="84"/>
      <c r="N50" s="85"/>
      <c r="O50" s="86" t="e">
        <f>(N50/L50)-100%</f>
        <v>#DIV/0!</v>
      </c>
      <c r="P50" s="87" t="e">
        <f>(N50/M50)-100%</f>
        <v>#DIV/0!</v>
      </c>
    </row>
    <row r="51" spans="1:16" ht="13.5" thickBot="1">
      <c r="A51" s="1722"/>
      <c r="B51" s="1723"/>
      <c r="C51" s="1723"/>
      <c r="D51" s="1723"/>
      <c r="E51" s="1723"/>
      <c r="F51" s="1723"/>
      <c r="G51" s="96"/>
      <c r="H51" s="96"/>
      <c r="I51" s="96"/>
      <c r="J51" s="96">
        <f>(G51+H51+I51)/3</f>
        <v>0</v>
      </c>
      <c r="K51" s="97"/>
      <c r="L51" s="98">
        <f>(G51+H51+I51)/3</f>
        <v>0</v>
      </c>
      <c r="M51" s="99"/>
      <c r="N51" s="100"/>
      <c r="O51" s="101" t="e">
        <f>(N51/L51)-100%</f>
        <v>#DIV/0!</v>
      </c>
      <c r="P51" s="102" t="e">
        <f>(N51/M51)-100%</f>
        <v>#DIV/0!</v>
      </c>
    </row>
    <row r="52" spans="1:16" ht="18.75" customHeight="1" thickBot="1">
      <c r="A52" s="1811"/>
      <c r="B52" s="1802"/>
      <c r="C52" s="1802"/>
      <c r="D52" s="1802"/>
      <c r="E52" s="1802"/>
      <c r="F52" s="1802"/>
      <c r="G52" s="1802"/>
      <c r="H52" s="1802"/>
      <c r="I52" s="1802"/>
      <c r="J52" s="1802"/>
      <c r="K52" s="1802"/>
      <c r="L52" s="1802"/>
      <c r="M52" s="1802"/>
      <c r="N52" s="1802"/>
      <c r="O52" s="1802"/>
      <c r="P52" s="1803"/>
    </row>
    <row r="53" spans="1:16" ht="12.75">
      <c r="A53" s="1823" t="s">
        <v>430</v>
      </c>
      <c r="B53" s="1824"/>
      <c r="C53" s="1824"/>
      <c r="D53" s="1824"/>
      <c r="E53" s="1824"/>
      <c r="F53" s="1825"/>
      <c r="G53" s="1808" t="s">
        <v>434</v>
      </c>
      <c r="H53" s="1809"/>
      <c r="I53" s="1809"/>
      <c r="J53" s="1809"/>
      <c r="K53" s="1809"/>
      <c r="L53" s="1809"/>
      <c r="M53" s="1809"/>
      <c r="N53" s="1809"/>
      <c r="O53" s="1809"/>
      <c r="P53" s="1810"/>
    </row>
    <row r="54" spans="1:16" ht="26.25" customHeight="1">
      <c r="A54" s="1680" t="s">
        <v>1234</v>
      </c>
      <c r="B54" s="1681"/>
      <c r="C54" s="1682"/>
      <c r="D54" s="319" t="s">
        <v>432</v>
      </c>
      <c r="E54" s="1698" t="s">
        <v>675</v>
      </c>
      <c r="F54" s="1699"/>
      <c r="G54" s="1680" t="s">
        <v>1235</v>
      </c>
      <c r="H54" s="1681"/>
      <c r="I54" s="1681"/>
      <c r="J54" s="320"/>
      <c r="K54" s="320"/>
      <c r="L54" s="1695" t="s">
        <v>1236</v>
      </c>
      <c r="M54" s="1682"/>
      <c r="N54" s="1681" t="s">
        <v>1237</v>
      </c>
      <c r="O54" s="1681"/>
      <c r="P54" s="1726"/>
    </row>
    <row r="55" spans="1:16" ht="12.75">
      <c r="A55" s="1675" t="s">
        <v>1021</v>
      </c>
      <c r="B55" s="1676"/>
      <c r="C55" s="1677"/>
      <c r="D55" s="321" t="s">
        <v>837</v>
      </c>
      <c r="E55" s="1678">
        <v>0.02</v>
      </c>
      <c r="F55" s="1679"/>
      <c r="G55" s="1675"/>
      <c r="H55" s="1676"/>
      <c r="I55" s="1676"/>
      <c r="J55" s="1676"/>
      <c r="K55" s="1677"/>
      <c r="L55" s="1700"/>
      <c r="M55" s="1677"/>
      <c r="N55" s="1700"/>
      <c r="O55" s="1676"/>
      <c r="P55" s="1679"/>
    </row>
    <row r="56" spans="1:16" ht="12.75">
      <c r="A56" s="1675" t="s">
        <v>742</v>
      </c>
      <c r="B56" s="1676"/>
      <c r="C56" s="1677"/>
      <c r="D56" s="321" t="s">
        <v>743</v>
      </c>
      <c r="E56" s="1678">
        <v>0.93</v>
      </c>
      <c r="F56" s="1679"/>
      <c r="G56" s="1675"/>
      <c r="H56" s="1676"/>
      <c r="I56" s="1676"/>
      <c r="J56" s="1676"/>
      <c r="K56" s="1677"/>
      <c r="L56" s="1700"/>
      <c r="M56" s="1677"/>
      <c r="N56" s="1700"/>
      <c r="O56" s="1676"/>
      <c r="P56" s="1679"/>
    </row>
    <row r="57" spans="1:16" ht="12.75">
      <c r="A57" s="1675" t="s">
        <v>1023</v>
      </c>
      <c r="B57" s="1676"/>
      <c r="C57" s="1677"/>
      <c r="D57" s="902" t="s">
        <v>774</v>
      </c>
      <c r="E57" s="1701">
        <v>0.95</v>
      </c>
      <c r="F57" s="1679"/>
      <c r="G57" s="1675"/>
      <c r="H57" s="1676"/>
      <c r="I57" s="1676"/>
      <c r="J57" s="900"/>
      <c r="K57" s="901"/>
      <c r="L57" s="1700"/>
      <c r="M57" s="1677"/>
      <c r="N57" s="1700"/>
      <c r="O57" s="1676"/>
      <c r="P57" s="1679"/>
    </row>
    <row r="58" spans="1:16" ht="13.5" thickBot="1">
      <c r="A58" s="1670" t="s">
        <v>1022</v>
      </c>
      <c r="B58" s="1671"/>
      <c r="C58" s="1672"/>
      <c r="D58" s="322" t="s">
        <v>774</v>
      </c>
      <c r="E58" s="1673">
        <v>0.5</v>
      </c>
      <c r="F58" s="1674"/>
      <c r="G58" s="1670"/>
      <c r="H58" s="1671"/>
      <c r="I58" s="1671"/>
      <c r="J58" s="1671"/>
      <c r="K58" s="1672"/>
      <c r="L58" s="1685"/>
      <c r="M58" s="1672"/>
      <c r="N58" s="1685"/>
      <c r="O58" s="1671"/>
      <c r="P58" s="1674"/>
    </row>
    <row r="59" spans="1:17" ht="13.5">
      <c r="A59" s="103"/>
      <c r="B59" s="6"/>
      <c r="C59" s="6"/>
      <c r="D59" s="6"/>
      <c r="E59" s="6"/>
      <c r="F59" s="6"/>
      <c r="G59" s="6"/>
      <c r="H59" s="6"/>
      <c r="I59" s="6"/>
      <c r="J59" s="6"/>
      <c r="K59" s="6"/>
      <c r="L59" s="6"/>
      <c r="M59" s="6"/>
      <c r="N59" s="6"/>
      <c r="O59" s="6"/>
      <c r="P59" s="50"/>
      <c r="Q59" s="282"/>
    </row>
    <row r="60" spans="1:17" ht="14.25" thickBot="1">
      <c r="A60" s="103"/>
      <c r="B60" s="6"/>
      <c r="C60" s="6"/>
      <c r="D60" s="6"/>
      <c r="E60" s="6"/>
      <c r="F60" s="6"/>
      <c r="G60" s="6"/>
      <c r="H60" s="6"/>
      <c r="I60" s="6"/>
      <c r="J60" s="6"/>
      <c r="K60" s="6"/>
      <c r="L60" s="6"/>
      <c r="M60" s="6"/>
      <c r="N60" s="6"/>
      <c r="O60" s="49"/>
      <c r="P60" s="51"/>
      <c r="Q60" s="282"/>
    </row>
    <row r="61" spans="1:17" ht="12.75" customHeight="1">
      <c r="A61" s="1755" t="s">
        <v>196</v>
      </c>
      <c r="B61" s="1756"/>
      <c r="C61" s="1756"/>
      <c r="D61" s="1756"/>
      <c r="E61" s="1756"/>
      <c r="F61" s="1756"/>
      <c r="G61" s="1756"/>
      <c r="H61" s="1756"/>
      <c r="I61" s="1756"/>
      <c r="J61" s="1756"/>
      <c r="K61" s="1757"/>
      <c r="L61" s="1812" t="s">
        <v>1250</v>
      </c>
      <c r="M61" s="1752" t="s">
        <v>1249</v>
      </c>
      <c r="N61" s="1789" t="s">
        <v>200</v>
      </c>
      <c r="O61" s="1816" t="s">
        <v>402</v>
      </c>
      <c r="P61" s="1797" t="s">
        <v>401</v>
      </c>
      <c r="Q61" s="282"/>
    </row>
    <row r="62" spans="1:17" ht="16.5" customHeight="1" thickBot="1">
      <c r="A62" s="1758"/>
      <c r="B62" s="1759"/>
      <c r="C62" s="1759"/>
      <c r="D62" s="1759"/>
      <c r="E62" s="1759"/>
      <c r="F62" s="1759"/>
      <c r="G62" s="1759"/>
      <c r="H62" s="1759"/>
      <c r="I62" s="1759"/>
      <c r="J62" s="1759"/>
      <c r="K62" s="1760"/>
      <c r="L62" s="1813"/>
      <c r="M62" s="1753"/>
      <c r="N62" s="1790"/>
      <c r="O62" s="1817"/>
      <c r="P62" s="1798"/>
      <c r="Q62" s="282"/>
    </row>
    <row r="63" spans="1:17" ht="16.5" customHeight="1" thickBot="1" thickTop="1">
      <c r="A63" s="1709" t="s">
        <v>396</v>
      </c>
      <c r="B63" s="1710"/>
      <c r="C63" s="1710"/>
      <c r="D63" s="1710"/>
      <c r="E63" s="1710"/>
      <c r="F63" s="1710"/>
      <c r="G63" s="1710"/>
      <c r="H63" s="1710"/>
      <c r="I63" s="1710"/>
      <c r="J63" s="1710"/>
      <c r="K63" s="1711"/>
      <c r="L63" s="323"/>
      <c r="M63" s="323"/>
      <c r="N63" s="324"/>
      <c r="O63" s="323"/>
      <c r="P63" s="325"/>
      <c r="Q63" s="282"/>
    </row>
    <row r="64" spans="1:19" ht="23.25" customHeight="1" thickTop="1">
      <c r="A64" s="1751" t="s">
        <v>694</v>
      </c>
      <c r="B64" s="1704"/>
      <c r="C64" s="1704"/>
      <c r="D64" s="1704"/>
      <c r="E64" s="1704"/>
      <c r="F64" s="1704"/>
      <c r="G64" s="1704"/>
      <c r="H64" s="1704"/>
      <c r="I64" s="1704"/>
      <c r="J64" s="1704"/>
      <c r="K64" s="1705"/>
      <c r="L64" s="362">
        <f aca="true" t="shared" si="4" ref="L64:N65">L25/L24</f>
        <v>0.30160940885174864</v>
      </c>
      <c r="M64" s="399" t="e">
        <f>M25/#REF!</f>
        <v>#REF!</v>
      </c>
      <c r="N64" s="487">
        <f>N25/M24</f>
        <v>0.2948837209302326</v>
      </c>
      <c r="O64" s="331" t="e">
        <f aca="true" t="shared" si="5" ref="O64:O73">N64-M64</f>
        <v>#REF!</v>
      </c>
      <c r="P64" s="330" t="e">
        <f aca="true" t="shared" si="6" ref="P64:P73">IF(N64&gt;=M64,"OK","NOOK")</f>
        <v>#REF!</v>
      </c>
      <c r="Q64" s="282"/>
      <c r="R64" s="299"/>
      <c r="S64" s="299"/>
    </row>
    <row r="65" spans="1:17" ht="24.75" customHeight="1">
      <c r="A65" s="2060" t="s">
        <v>695</v>
      </c>
      <c r="B65" s="1728"/>
      <c r="C65" s="1728"/>
      <c r="D65" s="1728"/>
      <c r="E65" s="1728"/>
      <c r="F65" s="1728"/>
      <c r="G65" s="1728"/>
      <c r="H65" s="1728"/>
      <c r="I65" s="1728"/>
      <c r="J65" s="1728"/>
      <c r="K65" s="2077"/>
      <c r="L65" s="329">
        <f t="shared" si="4"/>
        <v>18.414956387891227</v>
      </c>
      <c r="M65" s="449">
        <f t="shared" si="4"/>
        <v>18.8</v>
      </c>
      <c r="N65" s="448">
        <f t="shared" si="4"/>
        <v>19.66403785488959</v>
      </c>
      <c r="O65" s="329">
        <f t="shared" si="5"/>
        <v>0.8640378548895882</v>
      </c>
      <c r="P65" s="330" t="str">
        <f t="shared" si="6"/>
        <v>OK</v>
      </c>
      <c r="Q65" s="282"/>
    </row>
    <row r="66" spans="1:17" ht="24.75" customHeight="1">
      <c r="A66" s="1746" t="s">
        <v>404</v>
      </c>
      <c r="B66" s="1708"/>
      <c r="C66" s="1708"/>
      <c r="D66" s="1708"/>
      <c r="E66" s="1708"/>
      <c r="F66" s="1708"/>
      <c r="G66" s="1708"/>
      <c r="H66" s="1708"/>
      <c r="I66" s="1708"/>
      <c r="J66" s="23"/>
      <c r="K66" s="23"/>
      <c r="L66" s="331">
        <f>L27/36</f>
        <v>0.8194444444444444</v>
      </c>
      <c r="M66" s="332">
        <f>M27/36</f>
        <v>0.8194444444444444</v>
      </c>
      <c r="N66" s="333">
        <f>N27/36</f>
        <v>0.8194444444444444</v>
      </c>
      <c r="O66" s="331">
        <f t="shared" si="5"/>
        <v>0</v>
      </c>
      <c r="P66" s="330" t="str">
        <f t="shared" si="6"/>
        <v>OK</v>
      </c>
      <c r="Q66" s="282"/>
    </row>
    <row r="67" spans="1:17" ht="24.75" customHeight="1">
      <c r="A67" s="2061" t="s">
        <v>821</v>
      </c>
      <c r="B67" s="1982"/>
      <c r="C67" s="1982"/>
      <c r="D67" s="1982"/>
      <c r="E67" s="1982"/>
      <c r="F67" s="1982"/>
      <c r="G67" s="1982"/>
      <c r="H67" s="1982"/>
      <c r="I67" s="1982"/>
      <c r="J67" s="23"/>
      <c r="K67" s="23"/>
      <c r="L67" s="331">
        <f>L30/L31</f>
        <v>0.6602564102564104</v>
      </c>
      <c r="M67" s="332">
        <f>M30/M31</f>
        <v>0.7884615384615384</v>
      </c>
      <c r="N67" s="333">
        <f>N30/N31</f>
        <v>0.7884615384615384</v>
      </c>
      <c r="O67" s="331">
        <f>N67-M67</f>
        <v>0</v>
      </c>
      <c r="P67" s="330" t="str">
        <f>IF(N67&gt;=M67,"OK","NOOK")</f>
        <v>OK</v>
      </c>
      <c r="Q67" s="1266"/>
    </row>
    <row r="68" spans="1:17" ht="24.75" customHeight="1">
      <c r="A68" s="2061" t="s">
        <v>822</v>
      </c>
      <c r="B68" s="1982"/>
      <c r="C68" s="1982"/>
      <c r="D68" s="1982"/>
      <c r="E68" s="1982"/>
      <c r="F68" s="1982"/>
      <c r="G68" s="1982"/>
      <c r="H68" s="1982"/>
      <c r="I68" s="1982"/>
      <c r="J68" s="23"/>
      <c r="K68" s="23"/>
      <c r="L68" s="329">
        <f>L32/L30</f>
        <v>119.15533980582524</v>
      </c>
      <c r="M68" s="449">
        <f>M32/M30</f>
        <v>102.4390243902439</v>
      </c>
      <c r="N68" s="448">
        <f>N32/N30</f>
        <v>113.41463414634147</v>
      </c>
      <c r="O68" s="331">
        <f>N68-M68</f>
        <v>10.975609756097569</v>
      </c>
      <c r="P68" s="330" t="str">
        <f>IF(N68&gt;=M68,"OK","NOOK")</f>
        <v>OK</v>
      </c>
      <c r="Q68" s="1266"/>
    </row>
    <row r="69" spans="1:17" ht="24.75" customHeight="1">
      <c r="A69" s="2062" t="s">
        <v>827</v>
      </c>
      <c r="B69" s="2063"/>
      <c r="C69" s="2063"/>
      <c r="D69" s="2063"/>
      <c r="E69" s="2063"/>
      <c r="F69" s="2063"/>
      <c r="G69" s="2063"/>
      <c r="H69" s="2063"/>
      <c r="I69" s="2063"/>
      <c r="J69" s="23"/>
      <c r="K69" s="23"/>
      <c r="L69" s="329">
        <f>L33/L34</f>
        <v>92.58333333333333</v>
      </c>
      <c r="M69" s="449">
        <f>M33/M34</f>
        <v>71.42857142857143</v>
      </c>
      <c r="N69" s="448">
        <f>N33/N34</f>
        <v>98.5</v>
      </c>
      <c r="O69" s="331">
        <f>N69-M69</f>
        <v>27.07142857142857</v>
      </c>
      <c r="P69" s="330" t="str">
        <f>IF(N69&gt;=M69,"OK","NOOK")</f>
        <v>OK</v>
      </c>
      <c r="Q69" s="1266"/>
    </row>
    <row r="70" spans="1:17" ht="24.75" customHeight="1">
      <c r="A70" s="2061" t="s">
        <v>828</v>
      </c>
      <c r="B70" s="1982"/>
      <c r="C70" s="1982"/>
      <c r="D70" s="1982"/>
      <c r="E70" s="1982"/>
      <c r="F70" s="1982"/>
      <c r="G70" s="1982"/>
      <c r="H70" s="1982"/>
      <c r="I70" s="1982"/>
      <c r="J70" s="23"/>
      <c r="K70" s="23"/>
      <c r="L70" s="331">
        <f>L35/L36</f>
        <v>1.6244075829383886</v>
      </c>
      <c r="M70" s="332">
        <f>M35/M36</f>
        <v>1.3793103448275863</v>
      </c>
      <c r="N70" s="333">
        <f>N35/N36</f>
        <v>1.6624161073825503</v>
      </c>
      <c r="O70" s="331">
        <f>N70-M70</f>
        <v>0.283105762554964</v>
      </c>
      <c r="P70" s="330" t="str">
        <f>IF(N70&gt;=M70,"OK","NOOK")</f>
        <v>OK</v>
      </c>
      <c r="Q70" s="1266"/>
    </row>
    <row r="71" spans="1:17" ht="24.75" customHeight="1">
      <c r="A71" s="1746" t="s">
        <v>825</v>
      </c>
      <c r="B71" s="1708"/>
      <c r="C71" s="1708"/>
      <c r="D71" s="1708"/>
      <c r="E71" s="1708"/>
      <c r="F71" s="1708"/>
      <c r="G71" s="1708"/>
      <c r="H71" s="1708"/>
      <c r="I71" s="1708"/>
      <c r="J71" s="23"/>
      <c r="K71" s="23"/>
      <c r="L71" s="329">
        <f>L26/L24</f>
        <v>5.554124110182606</v>
      </c>
      <c r="M71" s="449" t="e">
        <f>M26/#REF!</f>
        <v>#REF!</v>
      </c>
      <c r="N71" s="448">
        <f>N26/M24</f>
        <v>5.7986046511627904</v>
      </c>
      <c r="O71" s="329" t="e">
        <f t="shared" si="5"/>
        <v>#REF!</v>
      </c>
      <c r="P71" s="330" t="e">
        <f t="shared" si="6"/>
        <v>#REF!</v>
      </c>
      <c r="Q71" s="1266"/>
    </row>
    <row r="72" spans="1:17" ht="24.75" customHeight="1">
      <c r="A72" s="1746" t="s">
        <v>824</v>
      </c>
      <c r="B72" s="1708"/>
      <c r="C72" s="1708"/>
      <c r="D72" s="1708"/>
      <c r="E72" s="1708"/>
      <c r="F72" s="1708"/>
      <c r="G72" s="1708"/>
      <c r="H72" s="1708"/>
      <c r="I72" s="1708"/>
      <c r="J72" s="23"/>
      <c r="K72" s="23"/>
      <c r="L72" s="329">
        <f>L26/L28</f>
        <v>1.1746373313478267</v>
      </c>
      <c r="M72" s="449">
        <f>M26/M28</f>
        <v>1.1058823529411765</v>
      </c>
      <c r="N72" s="448">
        <f>N26/N28</f>
        <v>1.1464171590151497</v>
      </c>
      <c r="O72" s="329">
        <f t="shared" si="5"/>
        <v>0.040534806073973195</v>
      </c>
      <c r="P72" s="330" t="str">
        <f t="shared" si="6"/>
        <v>OK</v>
      </c>
      <c r="Q72" s="1266"/>
    </row>
    <row r="73" spans="1:17" ht="24.75" customHeight="1" thickBot="1">
      <c r="A73" s="2082" t="s">
        <v>823</v>
      </c>
      <c r="B73" s="2083"/>
      <c r="C73" s="2083"/>
      <c r="D73" s="2083"/>
      <c r="E73" s="2083"/>
      <c r="F73" s="2083"/>
      <c r="G73" s="2083"/>
      <c r="H73" s="2083"/>
      <c r="I73" s="2083"/>
      <c r="J73" s="2083"/>
      <c r="K73" s="2083"/>
      <c r="L73" s="331">
        <f>L29/L26</f>
        <v>0.36664042963716276</v>
      </c>
      <c r="M73" s="332">
        <f>M29/M26</f>
        <v>0.3617021276595745</v>
      </c>
      <c r="N73" s="333">
        <f>N29/N26</f>
        <v>0.44784230368171973</v>
      </c>
      <c r="O73" s="331">
        <f t="shared" si="5"/>
        <v>0.08614017602214524</v>
      </c>
      <c r="P73" s="330" t="str">
        <f t="shared" si="6"/>
        <v>OK</v>
      </c>
      <c r="Q73" s="1266" t="s">
        <v>681</v>
      </c>
    </row>
    <row r="74" spans="1:17" ht="15" customHeight="1" thickBot="1" thickTop="1">
      <c r="A74" s="1709" t="s">
        <v>397</v>
      </c>
      <c r="B74" s="1710"/>
      <c r="C74" s="1710"/>
      <c r="D74" s="1710"/>
      <c r="E74" s="1710"/>
      <c r="F74" s="1710"/>
      <c r="G74" s="1710"/>
      <c r="H74" s="1710"/>
      <c r="I74" s="1710"/>
      <c r="J74" s="1710"/>
      <c r="K74" s="1711"/>
      <c r="L74" s="334"/>
      <c r="M74" s="335"/>
      <c r="N74" s="324"/>
      <c r="O74" s="323"/>
      <c r="P74" s="336"/>
      <c r="Q74" s="1266"/>
    </row>
    <row r="75" spans="1:17" ht="24" customHeight="1" thickTop="1">
      <c r="A75" s="2072" t="s">
        <v>455</v>
      </c>
      <c r="B75" s="2073"/>
      <c r="C75" s="2073"/>
      <c r="D75" s="2073"/>
      <c r="E75" s="2073"/>
      <c r="F75" s="2073"/>
      <c r="G75" s="2073"/>
      <c r="H75" s="2073"/>
      <c r="I75" s="2073"/>
      <c r="J75" s="2073"/>
      <c r="K75" s="2074"/>
      <c r="L75" s="337">
        <f>L39</f>
        <v>0</v>
      </c>
      <c r="M75" s="515">
        <f>M39</f>
        <v>0</v>
      </c>
      <c r="N75" s="328">
        <f>N39</f>
        <v>0</v>
      </c>
      <c r="O75" s="329">
        <f>N75-M75</f>
        <v>0</v>
      </c>
      <c r="P75" s="330" t="str">
        <f>IF(N75&lt;=M75,"OK","NOOK")</f>
        <v>OK</v>
      </c>
      <c r="Q75" s="1266"/>
    </row>
    <row r="76" spans="1:17" ht="25.5" customHeight="1" thickBot="1">
      <c r="A76" s="1761"/>
      <c r="B76" s="1730"/>
      <c r="C76" s="1730"/>
      <c r="D76" s="1730"/>
      <c r="E76" s="1730"/>
      <c r="F76" s="1730"/>
      <c r="G76" s="1730"/>
      <c r="H76" s="1730"/>
      <c r="I76" s="1730"/>
      <c r="J76" s="1730"/>
      <c r="K76" s="1762"/>
      <c r="L76" s="339"/>
      <c r="M76" s="340"/>
      <c r="N76" s="341"/>
      <c r="O76" s="342"/>
      <c r="P76" s="343"/>
      <c r="Q76" s="282"/>
    </row>
    <row r="77" spans="1:17" ht="15" customHeight="1" thickBot="1" thickTop="1">
      <c r="A77" s="1709" t="s">
        <v>398</v>
      </c>
      <c r="B77" s="1710"/>
      <c r="C77" s="1710"/>
      <c r="D77" s="1710"/>
      <c r="E77" s="1710"/>
      <c r="F77" s="1710"/>
      <c r="G77" s="1710"/>
      <c r="H77" s="1710"/>
      <c r="I77" s="1710"/>
      <c r="J77" s="1710"/>
      <c r="K77" s="1711"/>
      <c r="L77" s="344"/>
      <c r="M77" s="345"/>
      <c r="N77" s="324"/>
      <c r="O77" s="323"/>
      <c r="P77" s="346"/>
      <c r="Q77" s="282"/>
    </row>
    <row r="78" spans="1:17" ht="23.25" customHeight="1" thickBot="1" thickTop="1">
      <c r="A78" s="1751" t="s">
        <v>456</v>
      </c>
      <c r="B78" s="1704"/>
      <c r="C78" s="1704"/>
      <c r="D78" s="1704"/>
      <c r="E78" s="1704"/>
      <c r="F78" s="1704"/>
      <c r="G78" s="1704"/>
      <c r="H78" s="1704"/>
      <c r="I78" s="1704"/>
      <c r="J78" s="1704"/>
      <c r="K78" s="1705"/>
      <c r="L78" s="347">
        <f>L42/L26</f>
        <v>3.3087656290269774</v>
      </c>
      <c r="M78" s="475">
        <f>M42/M26</f>
        <v>3.0229181723404253</v>
      </c>
      <c r="N78" s="349">
        <f>N42/N26</f>
        <v>2.8464978362877993</v>
      </c>
      <c r="O78" s="347">
        <f>N78-M78</f>
        <v>-0.17642033605262597</v>
      </c>
      <c r="P78" s="350" t="str">
        <f>IF(N78&lt;=M78,"OK","NOOK")</f>
        <v>OK</v>
      </c>
      <c r="Q78" s="282"/>
    </row>
    <row r="79" spans="1:17" ht="23.25" customHeight="1" thickTop="1">
      <c r="A79" s="1746" t="s">
        <v>457</v>
      </c>
      <c r="B79" s="1708"/>
      <c r="C79" s="1708"/>
      <c r="D79" s="1708"/>
      <c r="E79" s="1708"/>
      <c r="F79" s="1708"/>
      <c r="G79" s="1708"/>
      <c r="H79" s="1708"/>
      <c r="I79" s="1708"/>
      <c r="J79" s="23"/>
      <c r="K79" s="23"/>
      <c r="L79" s="426">
        <f>L42/L24</f>
        <v>18.377294955122252</v>
      </c>
      <c r="M79" s="501" t="e">
        <f>M42/#REF!</f>
        <v>#REF!</v>
      </c>
      <c r="N79" s="502">
        <f>N42/M24</f>
        <v>16.505715593023254</v>
      </c>
      <c r="O79" s="347" t="e">
        <f>N79-M79</f>
        <v>#REF!</v>
      </c>
      <c r="P79" s="350" t="e">
        <f>IF(N79&lt;=M79,"OK","NOOK")</f>
        <v>#REF!</v>
      </c>
      <c r="Q79" s="282"/>
    </row>
    <row r="80" spans="1:17" ht="23.25" customHeight="1">
      <c r="A80" s="2078" t="s">
        <v>696</v>
      </c>
      <c r="B80" s="2059"/>
      <c r="C80" s="2059"/>
      <c r="D80" s="2059"/>
      <c r="E80" s="2059"/>
      <c r="F80" s="2059"/>
      <c r="G80" s="2059"/>
      <c r="H80" s="2059"/>
      <c r="I80" s="2059"/>
      <c r="J80" s="23"/>
      <c r="K80" s="23"/>
      <c r="L80" s="422">
        <f>L43/L24</f>
        <v>0.4062209842154132</v>
      </c>
      <c r="M80" s="479" t="e">
        <f>M43/#REF!</f>
        <v>#REF!</v>
      </c>
      <c r="N80" s="424">
        <f>N43/M24</f>
        <v>0</v>
      </c>
      <c r="O80" s="422" t="e">
        <f>N80-M80</f>
        <v>#REF!</v>
      </c>
      <c r="P80" s="425" t="e">
        <f>IF(N80&lt;=M80,"OK","NOOK")</f>
        <v>#REF!</v>
      </c>
      <c r="Q80" s="282"/>
    </row>
    <row r="81" spans="1:16" ht="23.25" customHeight="1" thickBot="1">
      <c r="A81" s="1761" t="s">
        <v>697</v>
      </c>
      <c r="B81" s="1730"/>
      <c r="C81" s="1730"/>
      <c r="D81" s="1730"/>
      <c r="E81" s="1730"/>
      <c r="F81" s="1730"/>
      <c r="G81" s="1730"/>
      <c r="H81" s="1730"/>
      <c r="I81" s="1730"/>
      <c r="J81" s="1730"/>
      <c r="K81" s="1762"/>
      <c r="L81" s="516">
        <f>L44/L24</f>
        <v>1.392757660167131</v>
      </c>
      <c r="M81" s="517" t="e">
        <f>M44/#REF!</f>
        <v>#REF!</v>
      </c>
      <c r="N81" s="518">
        <f>N44/M24</f>
        <v>1.8255813953488371</v>
      </c>
      <c r="O81" s="519" t="e">
        <f>N81-M81</f>
        <v>#REF!</v>
      </c>
      <c r="P81" s="520" t="e">
        <f>IF(N81&gt;=M81,"OK","NOOK")</f>
        <v>#REF!</v>
      </c>
    </row>
    <row r="82" spans="1:17" ht="14.25" customHeight="1" thickBot="1" thickTop="1">
      <c r="A82" s="1709" t="s">
        <v>399</v>
      </c>
      <c r="B82" s="1710"/>
      <c r="C82" s="1710"/>
      <c r="D82" s="1710"/>
      <c r="E82" s="1710"/>
      <c r="F82" s="1710"/>
      <c r="G82" s="1710"/>
      <c r="H82" s="1710"/>
      <c r="I82" s="1710"/>
      <c r="J82" s="1710"/>
      <c r="K82" s="1710"/>
      <c r="L82" s="344"/>
      <c r="M82" s="335"/>
      <c r="N82" s="360"/>
      <c r="O82" s="323"/>
      <c r="P82" s="361"/>
      <c r="Q82" s="282"/>
    </row>
    <row r="83" spans="1:17" ht="24.75" customHeight="1" thickTop="1">
      <c r="A83" s="2079" t="s">
        <v>826</v>
      </c>
      <c r="B83" s="2080"/>
      <c r="C83" s="2080"/>
      <c r="D83" s="2080"/>
      <c r="E83" s="2080"/>
      <c r="F83" s="2080"/>
      <c r="G83" s="2080"/>
      <c r="H83" s="2080"/>
      <c r="I83" s="2080"/>
      <c r="J83" s="2080"/>
      <c r="K83" s="2081"/>
      <c r="L83" s="362">
        <f>L49</f>
        <v>0.3</v>
      </c>
      <c r="M83" s="363">
        <v>0.8</v>
      </c>
      <c r="N83" s="364">
        <f>N49</f>
        <v>0</v>
      </c>
      <c r="O83" s="362">
        <f>N83-M83</f>
        <v>-0.8</v>
      </c>
      <c r="P83" s="350" t="str">
        <f>IF(N83&gt;=M83,"OK","NOOK")</f>
        <v>NOOK</v>
      </c>
      <c r="Q83" s="282"/>
    </row>
    <row r="84" spans="1:17" ht="22.5" customHeight="1" thickBot="1">
      <c r="A84" s="1743"/>
      <c r="B84" s="1744"/>
      <c r="C84" s="1744"/>
      <c r="D84" s="1744"/>
      <c r="E84" s="1744"/>
      <c r="F84" s="1744"/>
      <c r="G84" s="1744"/>
      <c r="H84" s="1744"/>
      <c r="I84" s="1744"/>
      <c r="J84" s="1744"/>
      <c r="K84" s="1745"/>
      <c r="L84" s="365"/>
      <c r="M84" s="366"/>
      <c r="N84" s="367"/>
      <c r="O84" s="368"/>
      <c r="P84" s="369"/>
      <c r="Q84" s="282"/>
    </row>
    <row r="85" spans="1:17" ht="19.5" customHeight="1" thickBot="1">
      <c r="A85" s="1740" t="s">
        <v>429</v>
      </c>
      <c r="B85" s="1741"/>
      <c r="C85" s="1741"/>
      <c r="D85" s="1741"/>
      <c r="E85" s="1741"/>
      <c r="F85" s="1741"/>
      <c r="G85" s="1741"/>
      <c r="H85" s="1741"/>
      <c r="I85" s="1741"/>
      <c r="J85" s="1741"/>
      <c r="K85" s="1741"/>
      <c r="L85" s="1741"/>
      <c r="M85" s="1741"/>
      <c r="N85" s="1741"/>
      <c r="O85" s="1741"/>
      <c r="P85" s="1742"/>
      <c r="Q85" s="282"/>
    </row>
    <row r="86" spans="1:17" ht="36" customHeight="1">
      <c r="A86" s="1734" t="s">
        <v>435</v>
      </c>
      <c r="B86" s="1735"/>
      <c r="C86" s="1735"/>
      <c r="D86" s="1735"/>
      <c r="E86" s="1735"/>
      <c r="F86" s="1735"/>
      <c r="G86" s="1735"/>
      <c r="H86" s="1735"/>
      <c r="I86" s="1735"/>
      <c r="J86" s="1735"/>
      <c r="K86" s="1735"/>
      <c r="L86" s="1735"/>
      <c r="M86" s="1735"/>
      <c r="N86" s="1735"/>
      <c r="O86" s="1735"/>
      <c r="P86" s="1736"/>
      <c r="Q86" s="282"/>
    </row>
    <row r="87" spans="1:18" ht="82.5" customHeight="1" thickBot="1">
      <c r="A87" s="1737"/>
      <c r="B87" s="1738"/>
      <c r="C87" s="1738"/>
      <c r="D87" s="1738"/>
      <c r="E87" s="1738"/>
      <c r="F87" s="1738"/>
      <c r="G87" s="1738"/>
      <c r="H87" s="1738"/>
      <c r="I87" s="1738"/>
      <c r="J87" s="1738"/>
      <c r="K87" s="1738"/>
      <c r="L87" s="1738"/>
      <c r="M87" s="1738"/>
      <c r="N87" s="1738"/>
      <c r="O87" s="1738"/>
      <c r="P87" s="1739"/>
      <c r="Q87" s="282"/>
      <c r="R87" s="370"/>
    </row>
    <row r="88" spans="1:16" ht="21" customHeight="1" hidden="1">
      <c r="A88" s="24"/>
      <c r="B88" s="25"/>
      <c r="C88" s="25"/>
      <c r="D88" s="25"/>
      <c r="E88" s="25"/>
      <c r="F88" s="25"/>
      <c r="G88" s="25"/>
      <c r="H88" s="25"/>
      <c r="I88" s="25"/>
      <c r="J88" s="25"/>
      <c r="K88" s="25"/>
      <c r="L88" s="25"/>
      <c r="M88" s="25"/>
      <c r="N88" s="25"/>
      <c r="O88" s="25"/>
      <c r="P88" s="26"/>
    </row>
  </sheetData>
  <sheetProtection selectLockedCells="1"/>
  <mergeCells count="107">
    <mergeCell ref="A30:F30"/>
    <mergeCell ref="G48:P48"/>
    <mergeCell ref="A51:F51"/>
    <mergeCell ref="G37:P37"/>
    <mergeCell ref="A43:F43"/>
    <mergeCell ref="A46:F46"/>
    <mergeCell ref="A41:F41"/>
    <mergeCell ref="A50:F50"/>
    <mergeCell ref="A40:F40"/>
    <mergeCell ref="A31:F31"/>
    <mergeCell ref="A32:F32"/>
    <mergeCell ref="A33:F33"/>
    <mergeCell ref="G54:I54"/>
    <mergeCell ref="L54:M54"/>
    <mergeCell ref="A52:P52"/>
    <mergeCell ref="N54:P54"/>
    <mergeCell ref="G53:P53"/>
    <mergeCell ref="A35:F35"/>
    <mergeCell ref="A49:F49"/>
    <mergeCell ref="A44:F44"/>
    <mergeCell ref="A45:F45"/>
    <mergeCell ref="A47:F47"/>
    <mergeCell ref="A36:F36"/>
    <mergeCell ref="A37:F37"/>
    <mergeCell ref="A34:F34"/>
    <mergeCell ref="A48:F48"/>
    <mergeCell ref="A42:F42"/>
    <mergeCell ref="A73:K73"/>
    <mergeCell ref="A72:I72"/>
    <mergeCell ref="A19:P19"/>
    <mergeCell ref="A20:P20"/>
    <mergeCell ref="A29:F29"/>
    <mergeCell ref="A24:F24"/>
    <mergeCell ref="A21:P21"/>
    <mergeCell ref="A26:F26"/>
    <mergeCell ref="A25:F25"/>
    <mergeCell ref="A28:F28"/>
    <mergeCell ref="A11:P11"/>
    <mergeCell ref="A12:P16"/>
    <mergeCell ref="A86:P87"/>
    <mergeCell ref="A77:K77"/>
    <mergeCell ref="A65:K65"/>
    <mergeCell ref="A80:I80"/>
    <mergeCell ref="A85:P85"/>
    <mergeCell ref="A82:K82"/>
    <mergeCell ref="A84:K84"/>
    <mergeCell ref="A83:K83"/>
    <mergeCell ref="A17:P17"/>
    <mergeCell ref="A18:P18"/>
    <mergeCell ref="A1:N1"/>
    <mergeCell ref="G23:P23"/>
    <mergeCell ref="A22:F22"/>
    <mergeCell ref="A23:F23"/>
    <mergeCell ref="A2:P2"/>
    <mergeCell ref="A8:P8"/>
    <mergeCell ref="A9:P10"/>
    <mergeCell ref="E4:J4"/>
    <mergeCell ref="N58:P58"/>
    <mergeCell ref="N57:P57"/>
    <mergeCell ref="E5:J5"/>
    <mergeCell ref="E6:J6"/>
    <mergeCell ref="N61:N62"/>
    <mergeCell ref="G41:P41"/>
    <mergeCell ref="A38:F38"/>
    <mergeCell ref="A39:F39"/>
    <mergeCell ref="G38:P38"/>
    <mergeCell ref="A27:F27"/>
    <mergeCell ref="L57:M57"/>
    <mergeCell ref="G56:K56"/>
    <mergeCell ref="N55:P55"/>
    <mergeCell ref="A70:I70"/>
    <mergeCell ref="O61:O62"/>
    <mergeCell ref="A61:K62"/>
    <mergeCell ref="A64:K64"/>
    <mergeCell ref="A66:I66"/>
    <mergeCell ref="L55:M55"/>
    <mergeCell ref="N56:P56"/>
    <mergeCell ref="A78:K78"/>
    <mergeCell ref="A76:K76"/>
    <mergeCell ref="A53:F53"/>
    <mergeCell ref="A63:K63"/>
    <mergeCell ref="M61:M62"/>
    <mergeCell ref="A55:C55"/>
    <mergeCell ref="E55:F55"/>
    <mergeCell ref="E56:F56"/>
    <mergeCell ref="A54:C54"/>
    <mergeCell ref="E54:F54"/>
    <mergeCell ref="A58:C58"/>
    <mergeCell ref="G58:K58"/>
    <mergeCell ref="A81:K81"/>
    <mergeCell ref="A79:I79"/>
    <mergeCell ref="P61:P62"/>
    <mergeCell ref="A57:C57"/>
    <mergeCell ref="E57:F57"/>
    <mergeCell ref="A71:I71"/>
    <mergeCell ref="A68:I68"/>
    <mergeCell ref="E58:F58"/>
    <mergeCell ref="A75:K75"/>
    <mergeCell ref="G57:I57"/>
    <mergeCell ref="G55:K55"/>
    <mergeCell ref="L58:M58"/>
    <mergeCell ref="A56:C56"/>
    <mergeCell ref="A67:I67"/>
    <mergeCell ref="A69:I69"/>
    <mergeCell ref="A74:K74"/>
    <mergeCell ref="L56:M56"/>
    <mergeCell ref="L61:L62"/>
  </mergeCells>
  <printOptions horizontalCentered="1"/>
  <pageMargins left="0.1968503937007874" right="0" top="0.4724409448818898" bottom="0.984251968503937" header="0.5118110236220472" footer="0.5118110236220472"/>
  <pageSetup horizontalDpi="600" verticalDpi="600" orientation="landscape" paperSize="9" scale="90" r:id="rId1"/>
  <headerFooter alignWithMargins="0">
    <oddHeader>&amp;CComune di INVERUNO</oddHeader>
    <oddFooter>&amp;L&amp;8&amp;F&amp;R&amp;8&amp;P</oddFooter>
  </headerFooter>
  <rowBreaks count="1" manualBreakCount="1">
    <brk id="87" max="255" man="1"/>
  </rowBreaks>
</worksheet>
</file>

<file path=xl/worksheets/sheet17.xml><?xml version="1.0" encoding="utf-8"?>
<worksheet xmlns="http://schemas.openxmlformats.org/spreadsheetml/2006/main" xmlns:r="http://schemas.openxmlformats.org/officeDocument/2006/relationships">
  <sheetPr>
    <tabColor theme="1" tint="0.49998000264167786"/>
  </sheetPr>
  <dimension ref="A1:S94"/>
  <sheetViews>
    <sheetView zoomScalePageLayoutView="0" workbookViewId="0" topLeftCell="C25">
      <selection activeCell="L4" sqref="L4"/>
    </sheetView>
  </sheetViews>
  <sheetFormatPr defaultColWidth="9.140625" defaultRowHeight="12.75"/>
  <cols>
    <col min="1" max="6" width="9.140625" style="274" customWidth="1"/>
    <col min="7" max="7" width="11.8515625" style="274" bestFit="1" customWidth="1"/>
    <col min="8" max="9" width="12.28125" style="274" customWidth="1"/>
    <col min="10" max="10" width="0.2890625" style="274" hidden="1" customWidth="1"/>
    <col min="11" max="11" width="9.140625" style="274" hidden="1" customWidth="1"/>
    <col min="12" max="12" width="12.57421875" style="274" customWidth="1"/>
    <col min="13" max="13" width="11.57421875" style="274" customWidth="1"/>
    <col min="14" max="14" width="13.710937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120</v>
      </c>
      <c r="F4" s="1781"/>
      <c r="G4" s="1781"/>
      <c r="H4" s="1781"/>
      <c r="I4" s="1781"/>
      <c r="J4" s="1781"/>
      <c r="K4" s="276"/>
      <c r="L4" s="276" t="s">
        <v>1462</v>
      </c>
      <c r="M4" s="276"/>
      <c r="N4" s="276"/>
      <c r="O4" s="276"/>
      <c r="P4" s="278"/>
    </row>
    <row r="5" spans="1:16" ht="12.75">
      <c r="A5" s="275" t="s">
        <v>422</v>
      </c>
      <c r="B5" s="276"/>
      <c r="C5" s="276"/>
      <c r="D5" s="276"/>
      <c r="E5" s="1799"/>
      <c r="F5" s="1781"/>
      <c r="G5" s="1781"/>
      <c r="H5" s="1781"/>
      <c r="I5" s="1781"/>
      <c r="J5" s="1781"/>
      <c r="K5" s="276"/>
      <c r="L5" s="1120"/>
      <c r="M5" s="1120"/>
      <c r="N5" s="276"/>
      <c r="O5" s="276"/>
      <c r="P5" s="278"/>
    </row>
    <row r="6" spans="1:16" ht="12.75">
      <c r="A6" s="275" t="s">
        <v>423</v>
      </c>
      <c r="B6" s="276"/>
      <c r="C6" s="276"/>
      <c r="D6" s="276"/>
      <c r="E6" s="2088"/>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1400</v>
      </c>
      <c r="B8" s="1774"/>
      <c r="C8" s="1774"/>
      <c r="D8" s="1774"/>
      <c r="E8" s="1774"/>
      <c r="F8" s="1774"/>
      <c r="G8" s="1774"/>
      <c r="H8" s="1774"/>
      <c r="I8" s="1774"/>
      <c r="J8" s="1774"/>
      <c r="K8" s="1774"/>
      <c r="L8" s="1774"/>
      <c r="M8" s="1774"/>
      <c r="N8" s="1774"/>
      <c r="O8" s="1774"/>
      <c r="P8" s="1775"/>
      <c r="Q8" s="282"/>
    </row>
    <row r="9" spans="1:17" ht="12.75" customHeight="1">
      <c r="A9" s="1692" t="s">
        <v>121</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149</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299</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293">
        <f aca="true" t="shared" si="0" ref="J24:J35">(G24+H24+I24)/3</f>
        <v>8616</v>
      </c>
      <c r="K24" s="294"/>
      <c r="L24" s="445">
        <f aca="true" t="shared" si="1" ref="L24:L35">(G24+H24+I24)/3</f>
        <v>8616</v>
      </c>
      <c r="M24" s="77">
        <v>8600</v>
      </c>
      <c r="N24" s="296">
        <f>Caratteristiche!M5</f>
        <v>8604</v>
      </c>
      <c r="O24" s="297"/>
      <c r="P24" s="298"/>
      <c r="Q24" s="299"/>
    </row>
    <row r="25" spans="1:16" ht="14.25" customHeight="1">
      <c r="A25" s="1791" t="s">
        <v>377</v>
      </c>
      <c r="B25" s="1801"/>
      <c r="C25" s="1801"/>
      <c r="D25" s="1801"/>
      <c r="E25" s="1801"/>
      <c r="F25" s="1801"/>
      <c r="G25" s="300">
        <v>1</v>
      </c>
      <c r="H25" s="300">
        <v>2</v>
      </c>
      <c r="I25" s="300">
        <v>2</v>
      </c>
      <c r="J25" s="300">
        <f t="shared" si="0"/>
        <v>1.6666666666666667</v>
      </c>
      <c r="K25" s="301"/>
      <c r="L25" s="302">
        <f t="shared" si="1"/>
        <v>1.6666666666666667</v>
      </c>
      <c r="M25" s="303">
        <v>2</v>
      </c>
      <c r="N25" s="304">
        <v>2</v>
      </c>
      <c r="O25" s="305">
        <f aca="true" t="shared" si="2" ref="O25:O35">(N25/L25)-100%</f>
        <v>0.19999999999999996</v>
      </c>
      <c r="P25" s="306">
        <f aca="true" t="shared" si="3" ref="P25:P35">(N25/M25)-100%</f>
        <v>0</v>
      </c>
    </row>
    <row r="26" spans="1:16" ht="14.25" customHeight="1">
      <c r="A26" s="1829" t="s">
        <v>458</v>
      </c>
      <c r="B26" s="1830"/>
      <c r="C26" s="1830"/>
      <c r="D26" s="1830"/>
      <c r="E26" s="1830"/>
      <c r="F26" s="1830"/>
      <c r="G26" s="145"/>
      <c r="H26" s="145"/>
      <c r="I26" s="145"/>
      <c r="J26" s="81">
        <f t="shared" si="0"/>
        <v>0</v>
      </c>
      <c r="K26" s="82"/>
      <c r="L26" s="307">
        <f t="shared" si="1"/>
        <v>0</v>
      </c>
      <c r="M26" s="148"/>
      <c r="N26" s="149"/>
      <c r="O26" s="305" t="e">
        <f t="shared" si="2"/>
        <v>#DIV/0!</v>
      </c>
      <c r="P26" s="306" t="e">
        <f t="shared" si="3"/>
        <v>#DIV/0!</v>
      </c>
    </row>
    <row r="27" spans="1:16" ht="12.75" customHeight="1">
      <c r="A27" s="1829" t="s">
        <v>378</v>
      </c>
      <c r="B27" s="1830"/>
      <c r="C27" s="1830"/>
      <c r="D27" s="1830"/>
      <c r="E27" s="1830"/>
      <c r="F27" s="1830"/>
      <c r="G27" s="300"/>
      <c r="H27" s="300"/>
      <c r="I27" s="300"/>
      <c r="J27" s="300">
        <f t="shared" si="0"/>
        <v>0</v>
      </c>
      <c r="K27" s="301"/>
      <c r="L27" s="302">
        <f t="shared" si="1"/>
        <v>0</v>
      </c>
      <c r="M27" s="308"/>
      <c r="N27" s="309"/>
      <c r="O27" s="305" t="e">
        <f t="shared" si="2"/>
        <v>#DIV/0!</v>
      </c>
      <c r="P27" s="306" t="e">
        <f t="shared" si="3"/>
        <v>#DIV/0!</v>
      </c>
    </row>
    <row r="28" spans="1:16" ht="12" customHeight="1">
      <c r="A28" s="1829" t="s">
        <v>379</v>
      </c>
      <c r="B28" s="1830"/>
      <c r="C28" s="1830"/>
      <c r="D28" s="1830"/>
      <c r="E28" s="1830"/>
      <c r="F28" s="1830"/>
      <c r="G28" s="300"/>
      <c r="H28" s="300"/>
      <c r="I28" s="300"/>
      <c r="J28" s="300">
        <f t="shared" si="0"/>
        <v>0</v>
      </c>
      <c r="K28" s="301"/>
      <c r="L28" s="302">
        <f t="shared" si="1"/>
        <v>0</v>
      </c>
      <c r="M28" s="308"/>
      <c r="N28" s="309"/>
      <c r="O28" s="305" t="e">
        <f t="shared" si="2"/>
        <v>#DIV/0!</v>
      </c>
      <c r="P28" s="306" t="e">
        <f t="shared" si="3"/>
        <v>#DIV/0!</v>
      </c>
    </row>
    <row r="29" spans="1:16" ht="12" customHeight="1">
      <c r="A29" s="1829" t="s">
        <v>380</v>
      </c>
      <c r="B29" s="1830"/>
      <c r="C29" s="1830"/>
      <c r="D29" s="1830"/>
      <c r="E29" s="1830"/>
      <c r="F29" s="1830"/>
      <c r="G29" s="300"/>
      <c r="H29" s="300"/>
      <c r="I29" s="300"/>
      <c r="J29" s="300">
        <f t="shared" si="0"/>
        <v>0</v>
      </c>
      <c r="K29" s="301"/>
      <c r="L29" s="302">
        <f t="shared" si="1"/>
        <v>0</v>
      </c>
      <c r="M29" s="303"/>
      <c r="N29" s="304"/>
      <c r="O29" s="305" t="e">
        <f t="shared" si="2"/>
        <v>#DIV/0!</v>
      </c>
      <c r="P29" s="310" t="e">
        <f t="shared" si="3"/>
        <v>#DIV/0!</v>
      </c>
    </row>
    <row r="30" spans="1:16" ht="12" customHeight="1">
      <c r="A30" s="1829" t="s">
        <v>381</v>
      </c>
      <c r="B30" s="1830"/>
      <c r="C30" s="1830"/>
      <c r="D30" s="1830"/>
      <c r="E30" s="1830"/>
      <c r="F30" s="1830"/>
      <c r="G30" s="300"/>
      <c r="H30" s="300"/>
      <c r="I30" s="300"/>
      <c r="J30" s="300">
        <f t="shared" si="0"/>
        <v>0</v>
      </c>
      <c r="K30" s="301"/>
      <c r="L30" s="302">
        <f t="shared" si="1"/>
        <v>0</v>
      </c>
      <c r="M30" s="308"/>
      <c r="N30" s="309"/>
      <c r="O30" s="305" t="e">
        <f t="shared" si="2"/>
        <v>#DIV/0!</v>
      </c>
      <c r="P30" s="306" t="e">
        <f t="shared" si="3"/>
        <v>#DIV/0!</v>
      </c>
    </row>
    <row r="31" spans="1:17" ht="12" customHeight="1">
      <c r="A31" s="1829" t="s">
        <v>505</v>
      </c>
      <c r="B31" s="1830"/>
      <c r="C31" s="1830"/>
      <c r="D31" s="1830"/>
      <c r="E31" s="1830"/>
      <c r="F31" s="1830"/>
      <c r="G31" s="300"/>
      <c r="H31" s="300"/>
      <c r="I31" s="300"/>
      <c r="J31" s="300">
        <f t="shared" si="0"/>
        <v>0</v>
      </c>
      <c r="K31" s="301"/>
      <c r="L31" s="302">
        <f t="shared" si="1"/>
        <v>0</v>
      </c>
      <c r="M31" s="308"/>
      <c r="N31" s="309"/>
      <c r="O31" s="305" t="e">
        <f t="shared" si="2"/>
        <v>#DIV/0!</v>
      </c>
      <c r="P31" s="306" t="e">
        <f t="shared" si="3"/>
        <v>#DIV/0!</v>
      </c>
      <c r="Q31" s="274" t="s">
        <v>1459</v>
      </c>
    </row>
    <row r="32" spans="1:16" ht="12" customHeight="1">
      <c r="A32" s="1664" t="s">
        <v>1285</v>
      </c>
      <c r="B32" s="1665"/>
      <c r="C32" s="1665"/>
      <c r="D32" s="1665"/>
      <c r="E32" s="1665"/>
      <c r="F32" s="1665"/>
      <c r="G32" s="300">
        <v>960</v>
      </c>
      <c r="H32" s="300">
        <v>1200</v>
      </c>
      <c r="I32" s="300">
        <v>2500</v>
      </c>
      <c r="J32" s="300">
        <f>(G32+H32+I32)/3</f>
        <v>1553.3333333333333</v>
      </c>
      <c r="K32" s="301"/>
      <c r="L32" s="302">
        <f>(G32+H32+I32)/3</f>
        <v>1553.3333333333333</v>
      </c>
      <c r="M32" s="308">
        <f>900+1500</f>
        <v>2400</v>
      </c>
      <c r="N32" s="309">
        <v>2500</v>
      </c>
      <c r="O32" s="305">
        <f>(N32/L32)-100%</f>
        <v>0.609442060085837</v>
      </c>
      <c r="P32" s="306">
        <f>(N32/M32)-100%</f>
        <v>0.04166666666666674</v>
      </c>
    </row>
    <row r="33" spans="1:16" ht="12" customHeight="1">
      <c r="A33" s="1664" t="s">
        <v>1257</v>
      </c>
      <c r="B33" s="1665"/>
      <c r="C33" s="1665"/>
      <c r="D33" s="1665"/>
      <c r="E33" s="1665"/>
      <c r="F33" s="1665"/>
      <c r="G33" s="300">
        <v>30</v>
      </c>
      <c r="H33" s="300">
        <v>22</v>
      </c>
      <c r="I33" s="300">
        <v>31</v>
      </c>
      <c r="J33" s="300">
        <f>(G33+H33+I33)/3</f>
        <v>27.666666666666668</v>
      </c>
      <c r="K33" s="301"/>
      <c r="L33" s="302">
        <f>(G33+H33+I33)/3</f>
        <v>27.666666666666668</v>
      </c>
      <c r="M33" s="308">
        <f>25+10</f>
        <v>35</v>
      </c>
      <c r="N33" s="309">
        <v>35</v>
      </c>
      <c r="O33" s="305">
        <f>(N33/L33)-100%</f>
        <v>0.2650602409638554</v>
      </c>
      <c r="P33" s="306">
        <f>(N33/M33)-100%</f>
        <v>0</v>
      </c>
    </row>
    <row r="34" spans="1:16" ht="12" customHeight="1">
      <c r="A34" s="1624" t="s">
        <v>1107</v>
      </c>
      <c r="B34" s="2089"/>
      <c r="C34" s="2089"/>
      <c r="D34" s="2089"/>
      <c r="E34" s="2089"/>
      <c r="F34" s="2090"/>
      <c r="G34" s="300">
        <v>30</v>
      </c>
      <c r="H34" s="300">
        <v>46</v>
      </c>
      <c r="I34" s="300">
        <v>35</v>
      </c>
      <c r="J34" s="300"/>
      <c r="K34" s="301"/>
      <c r="L34" s="302">
        <f>(G34+H34+I34)/3</f>
        <v>37</v>
      </c>
      <c r="M34" s="308">
        <v>36</v>
      </c>
      <c r="N34" s="309">
        <v>38</v>
      </c>
      <c r="O34" s="312"/>
      <c r="P34" s="313"/>
    </row>
    <row r="35" spans="1:16" ht="12" customHeight="1">
      <c r="A35" s="1664" t="s">
        <v>1256</v>
      </c>
      <c r="B35" s="1665"/>
      <c r="C35" s="1665"/>
      <c r="D35" s="1665"/>
      <c r="E35" s="1665"/>
      <c r="F35" s="1665"/>
      <c r="G35" s="300">
        <v>150</v>
      </c>
      <c r="H35" s="300">
        <v>450</v>
      </c>
      <c r="I35" s="300">
        <v>350</v>
      </c>
      <c r="J35" s="300">
        <f t="shared" si="0"/>
        <v>316.6666666666667</v>
      </c>
      <c r="K35" s="301"/>
      <c r="L35" s="311">
        <f t="shared" si="1"/>
        <v>316.6666666666667</v>
      </c>
      <c r="M35" s="308">
        <v>350</v>
      </c>
      <c r="N35" s="309">
        <v>360</v>
      </c>
      <c r="O35" s="312">
        <f t="shared" si="2"/>
        <v>0.13684210526315788</v>
      </c>
      <c r="P35" s="313">
        <f t="shared" si="3"/>
        <v>0.02857142857142847</v>
      </c>
    </row>
    <row r="36" spans="1:16" ht="12.75" hidden="1">
      <c r="A36" s="1401"/>
      <c r="B36" s="1402"/>
      <c r="C36" s="1402"/>
      <c r="D36" s="1402"/>
      <c r="E36" s="1402"/>
      <c r="F36" s="1402"/>
      <c r="G36" s="1402"/>
      <c r="H36" s="1402"/>
      <c r="I36" s="1402"/>
      <c r="J36" s="1402"/>
      <c r="K36" s="1402"/>
      <c r="L36" s="1802"/>
      <c r="M36" s="1402"/>
      <c r="N36" s="1402"/>
      <c r="O36" s="1802"/>
      <c r="P36" s="1803"/>
    </row>
    <row r="37" spans="1:18" ht="12.75" customHeight="1">
      <c r="A37" s="1719" t="s">
        <v>426</v>
      </c>
      <c r="B37" s="1720"/>
      <c r="C37" s="1720"/>
      <c r="D37" s="1720"/>
      <c r="E37" s="1720"/>
      <c r="F37" s="1720"/>
      <c r="G37" s="1793"/>
      <c r="H37" s="1793"/>
      <c r="I37" s="1793"/>
      <c r="J37" s="1793"/>
      <c r="K37" s="1793"/>
      <c r="L37" s="1793"/>
      <c r="M37" s="1793"/>
      <c r="N37" s="1793"/>
      <c r="O37" s="1793"/>
      <c r="P37" s="1794"/>
      <c r="R37" s="314"/>
    </row>
    <row r="38" spans="1:18" ht="18.75" customHeight="1">
      <c r="A38" s="2075" t="s">
        <v>506</v>
      </c>
      <c r="B38" s="2076"/>
      <c r="C38" s="2076"/>
      <c r="D38" s="2076"/>
      <c r="E38" s="2076"/>
      <c r="F38" s="2076"/>
      <c r="G38" s="74"/>
      <c r="H38" s="74"/>
      <c r="I38" s="74"/>
      <c r="J38" s="74">
        <f>(G38+H38+I38)/3</f>
        <v>0</v>
      </c>
      <c r="K38" s="75"/>
      <c r="L38" s="295">
        <f>(G38+H38+I38)/3</f>
        <v>0</v>
      </c>
      <c r="M38" s="77"/>
      <c r="N38" s="78"/>
      <c r="O38" s="297" t="e">
        <f>(N38/L38)-100%</f>
        <v>#DIV/0!</v>
      </c>
      <c r="P38" s="298" t="e">
        <f>(N38/M38)-100%</f>
        <v>#DIV/0!</v>
      </c>
      <c r="R38" s="314"/>
    </row>
    <row r="39" spans="1:18" ht="12.75" customHeight="1">
      <c r="A39" s="1664"/>
      <c r="B39" s="1665"/>
      <c r="C39" s="1665"/>
      <c r="D39" s="1665"/>
      <c r="E39" s="1665"/>
      <c r="F39" s="1665"/>
      <c r="G39" s="81"/>
      <c r="H39" s="81"/>
      <c r="I39" s="81"/>
      <c r="J39" s="81">
        <f>(G39+H39+I39)/3</f>
        <v>0</v>
      </c>
      <c r="K39" s="82"/>
      <c r="L39" s="83">
        <f>(G39+H39+I39)/3</f>
        <v>0</v>
      </c>
      <c r="M39" s="84"/>
      <c r="N39" s="85"/>
      <c r="O39" s="86" t="e">
        <f>(N39/L39)-100%</f>
        <v>#DIV/0!</v>
      </c>
      <c r="P39" s="87" t="e">
        <f>(N39/M39)-100%</f>
        <v>#DIV/0!</v>
      </c>
      <c r="R39" s="314"/>
    </row>
    <row r="40" spans="1:18" ht="12.75" customHeight="1">
      <c r="A40" s="1664"/>
      <c r="B40" s="1665"/>
      <c r="C40" s="1665"/>
      <c r="D40" s="1665"/>
      <c r="E40" s="1665"/>
      <c r="F40" s="1665"/>
      <c r="G40" s="81"/>
      <c r="H40" s="81"/>
      <c r="I40" s="81"/>
      <c r="J40" s="81">
        <f>(G40+H40+I40)/3</f>
        <v>0</v>
      </c>
      <c r="K40" s="82"/>
      <c r="L40" s="83">
        <f>(G40+H40+I40)/3</f>
        <v>0</v>
      </c>
      <c r="M40" s="84"/>
      <c r="N40" s="85"/>
      <c r="O40" s="86" t="e">
        <f>(N40/L40)-100%</f>
        <v>#DIV/0!</v>
      </c>
      <c r="P40" s="87" t="e">
        <f>(N40/M40)-100%</f>
        <v>#DIV/0!</v>
      </c>
      <c r="R40" s="314"/>
    </row>
    <row r="41" spans="1:18" ht="12.75" customHeight="1">
      <c r="A41" s="1795"/>
      <c r="B41" s="1796"/>
      <c r="C41" s="1796"/>
      <c r="D41" s="1796"/>
      <c r="E41" s="1796"/>
      <c r="F41" s="1796"/>
      <c r="G41" s="90"/>
      <c r="H41" s="90"/>
      <c r="I41" s="90"/>
      <c r="J41" s="90">
        <f>(G41+H41+I41)/3</f>
        <v>0</v>
      </c>
      <c r="K41" s="91"/>
      <c r="L41" s="92">
        <f>(G41+H41+I41)/3</f>
        <v>0</v>
      </c>
      <c r="M41" s="93"/>
      <c r="N41" s="94"/>
      <c r="O41" s="88" t="e">
        <f>(N41/L41)-100%</f>
        <v>#DIV/0!</v>
      </c>
      <c r="P41" s="89" t="e">
        <f>(N41/M41)-100%</f>
        <v>#DIV/0!</v>
      </c>
      <c r="R41" s="314"/>
    </row>
    <row r="42" spans="1:16" ht="14.25" customHeight="1">
      <c r="A42" s="1719" t="s">
        <v>427</v>
      </c>
      <c r="B42" s="1720"/>
      <c r="C42" s="1720"/>
      <c r="D42" s="1720"/>
      <c r="E42" s="1720"/>
      <c r="F42" s="1720"/>
      <c r="G42" s="1720"/>
      <c r="H42" s="1720"/>
      <c r="I42" s="1720"/>
      <c r="J42" s="1720"/>
      <c r="K42" s="1720"/>
      <c r="L42" s="1720"/>
      <c r="M42" s="1720"/>
      <c r="N42" s="1720"/>
      <c r="O42" s="1720"/>
      <c r="P42" s="1721"/>
    </row>
    <row r="43" spans="1:16" ht="16.5" customHeight="1">
      <c r="A43" s="1806" t="s">
        <v>268</v>
      </c>
      <c r="B43" s="1807"/>
      <c r="C43" s="1807"/>
      <c r="D43" s="1807"/>
      <c r="E43" s="1807"/>
      <c r="F43" s="1807"/>
      <c r="G43" s="246">
        <v>62620.73</v>
      </c>
      <c r="H43" s="246">
        <v>62647.27</v>
      </c>
      <c r="I43" s="246">
        <v>52359.58</v>
      </c>
      <c r="J43" s="247">
        <f>(G43+H43+I43)/3</f>
        <v>59209.193333333336</v>
      </c>
      <c r="K43" s="248"/>
      <c r="L43" s="315">
        <f>(G43+H43+I43)/3</f>
        <v>59209.193333333336</v>
      </c>
      <c r="M43" s="249">
        <f>'[1]COSTO PROCESSO'!$K$492</f>
        <v>59207.8862</v>
      </c>
      <c r="N43" s="250">
        <f>'[1]COSTO PROCESSO'!$L$492</f>
        <v>54807.0562</v>
      </c>
      <c r="O43" s="297">
        <f>(N43/L43)-100%</f>
        <v>-0.07434887870453455</v>
      </c>
      <c r="P43" s="298">
        <f>(N43/M43)-100%</f>
        <v>-0.07432844309175834</v>
      </c>
    </row>
    <row r="44" spans="1:16" ht="12.75">
      <c r="A44" s="1454"/>
      <c r="B44" s="1456"/>
      <c r="C44" s="1456"/>
      <c r="D44" s="1456"/>
      <c r="E44" s="1456"/>
      <c r="F44" s="1456"/>
      <c r="G44" s="109"/>
      <c r="H44" s="109"/>
      <c r="I44" s="109"/>
      <c r="J44" s="81"/>
      <c r="K44" s="82"/>
      <c r="L44" s="83"/>
      <c r="M44" s="110"/>
      <c r="N44" s="111"/>
      <c r="O44" s="86" t="e">
        <f>(N44/L44)-100%</f>
        <v>#DIV/0!</v>
      </c>
      <c r="P44" s="87" t="e">
        <f>(N44/M44)-100%</f>
        <v>#DIV/0!</v>
      </c>
    </row>
    <row r="45" spans="1:16" ht="12.75">
      <c r="A45" s="1724"/>
      <c r="B45" s="1725"/>
      <c r="C45" s="1725"/>
      <c r="D45" s="1725"/>
      <c r="E45" s="1725"/>
      <c r="F45" s="1725"/>
      <c r="G45" s="90"/>
      <c r="H45" s="90"/>
      <c r="I45" s="90"/>
      <c r="J45" s="90">
        <f>(G45+H45+I45)/3</f>
        <v>0</v>
      </c>
      <c r="K45" s="91"/>
      <c r="L45" s="92"/>
      <c r="M45" s="93"/>
      <c r="N45" s="94"/>
      <c r="O45" s="88" t="e">
        <f>(N45/L45)-100%</f>
        <v>#DIV/0!</v>
      </c>
      <c r="P45" s="89" t="e">
        <f>(N45/M45)-100%</f>
        <v>#DIV/0!</v>
      </c>
    </row>
    <row r="46" spans="1:19" ht="12" customHeight="1">
      <c r="A46" s="1719" t="s">
        <v>428</v>
      </c>
      <c r="B46" s="1720"/>
      <c r="C46" s="1720"/>
      <c r="D46" s="1720"/>
      <c r="E46" s="1720"/>
      <c r="F46" s="1720"/>
      <c r="G46" s="1720"/>
      <c r="H46" s="1720"/>
      <c r="I46" s="1720"/>
      <c r="J46" s="1720"/>
      <c r="K46" s="1720"/>
      <c r="L46" s="1720"/>
      <c r="M46" s="1720"/>
      <c r="N46" s="1720"/>
      <c r="O46" s="1720"/>
      <c r="P46" s="1721"/>
      <c r="S46" s="316"/>
    </row>
    <row r="47" spans="1:16" ht="15" customHeight="1">
      <c r="A47" s="1818" t="s">
        <v>507</v>
      </c>
      <c r="B47" s="1819"/>
      <c r="C47" s="1819"/>
      <c r="D47" s="1819"/>
      <c r="E47" s="1819"/>
      <c r="F47" s="1819"/>
      <c r="G47" s="195"/>
      <c r="H47" s="195"/>
      <c r="I47" s="195"/>
      <c r="J47" s="195">
        <f>(G47+H47+I47)/3</f>
        <v>0</v>
      </c>
      <c r="K47" s="317"/>
      <c r="L47" s="318">
        <f>(G47+H47+I47)/3</f>
        <v>0</v>
      </c>
      <c r="M47" s="196"/>
      <c r="N47" s="197"/>
      <c r="O47" s="297" t="e">
        <f>(N47/L47)-100%</f>
        <v>#DIV/0!</v>
      </c>
      <c r="P47" s="298" t="e">
        <f>(N47/M47)-100%</f>
        <v>#DIV/0!</v>
      </c>
    </row>
    <row r="48" spans="1:16" ht="12.75">
      <c r="A48" s="1664"/>
      <c r="B48" s="1665"/>
      <c r="C48" s="1665"/>
      <c r="D48" s="1665"/>
      <c r="E48" s="1665"/>
      <c r="F48" s="1665"/>
      <c r="G48" s="81"/>
      <c r="H48" s="81"/>
      <c r="I48" s="81"/>
      <c r="J48" s="81">
        <f>(G48+H48+I48)/3</f>
        <v>0</v>
      </c>
      <c r="K48" s="82"/>
      <c r="L48" s="83">
        <f>(G48+H48+I48)/3</f>
        <v>0</v>
      </c>
      <c r="M48" s="84"/>
      <c r="N48" s="85"/>
      <c r="O48" s="86" t="e">
        <f>(N48/L48)-100%</f>
        <v>#DIV/0!</v>
      </c>
      <c r="P48" s="87" t="e">
        <f>(N48/M48)-100%</f>
        <v>#DIV/0!</v>
      </c>
    </row>
    <row r="49" spans="1:16" ht="13.5" thickBot="1">
      <c r="A49" s="1722"/>
      <c r="B49" s="1723"/>
      <c r="C49" s="1723"/>
      <c r="D49" s="1723"/>
      <c r="E49" s="1723"/>
      <c r="F49" s="1723"/>
      <c r="G49" s="96"/>
      <c r="H49" s="96"/>
      <c r="I49" s="96"/>
      <c r="J49" s="96">
        <f>(G49+H49+I49)/3</f>
        <v>0</v>
      </c>
      <c r="K49" s="97"/>
      <c r="L49" s="98">
        <f>(G49+H49+I49)/3</f>
        <v>0</v>
      </c>
      <c r="M49" s="99"/>
      <c r="N49" s="100"/>
      <c r="O49" s="101" t="e">
        <f>(N49/L49)-100%</f>
        <v>#DIV/0!</v>
      </c>
      <c r="P49" s="102" t="e">
        <f>(N49/M49)-100%</f>
        <v>#DIV/0!</v>
      </c>
    </row>
    <row r="50" spans="1:16" ht="18.75" customHeight="1" thickBot="1">
      <c r="A50" s="1811"/>
      <c r="B50" s="1802"/>
      <c r="C50" s="1802"/>
      <c r="D50" s="1802"/>
      <c r="E50" s="1802"/>
      <c r="F50" s="1802"/>
      <c r="G50" s="1802"/>
      <c r="H50" s="1802"/>
      <c r="I50" s="1802"/>
      <c r="J50" s="1802"/>
      <c r="K50" s="1802"/>
      <c r="L50" s="1802"/>
      <c r="M50" s="1802"/>
      <c r="N50" s="1802"/>
      <c r="O50" s="1802"/>
      <c r="P50" s="1803"/>
    </row>
    <row r="51" spans="1:16" ht="12.75">
      <c r="A51" s="1823" t="s">
        <v>430</v>
      </c>
      <c r="B51" s="1824"/>
      <c r="C51" s="1824"/>
      <c r="D51" s="1824"/>
      <c r="E51" s="1824"/>
      <c r="F51" s="1825"/>
      <c r="G51" s="1808" t="s">
        <v>434</v>
      </c>
      <c r="H51" s="1809"/>
      <c r="I51" s="1809"/>
      <c r="J51" s="1809"/>
      <c r="K51" s="1809"/>
      <c r="L51" s="1809"/>
      <c r="M51" s="1809"/>
      <c r="N51" s="1809"/>
      <c r="O51" s="1809"/>
      <c r="P51" s="1810"/>
    </row>
    <row r="52" spans="1:16" ht="26.25" customHeight="1">
      <c r="A52" s="1680" t="s">
        <v>1234</v>
      </c>
      <c r="B52" s="1681"/>
      <c r="C52" s="1682"/>
      <c r="D52" s="319" t="s">
        <v>432</v>
      </c>
      <c r="E52" s="1698" t="s">
        <v>675</v>
      </c>
      <c r="F52" s="1699"/>
      <c r="G52" s="1680" t="s">
        <v>1235</v>
      </c>
      <c r="H52" s="1681"/>
      <c r="I52" s="1681"/>
      <c r="J52" s="320"/>
      <c r="K52" s="320"/>
      <c r="L52" s="1695" t="s">
        <v>1236</v>
      </c>
      <c r="M52" s="1682"/>
      <c r="N52" s="1681" t="s">
        <v>1237</v>
      </c>
      <c r="O52" s="1681"/>
      <c r="P52" s="1726"/>
    </row>
    <row r="53" spans="1:16" ht="12.75">
      <c r="A53" s="1675" t="s">
        <v>834</v>
      </c>
      <c r="B53" s="1676"/>
      <c r="C53" s="1677"/>
      <c r="D53" s="321" t="s">
        <v>837</v>
      </c>
      <c r="E53" s="1678">
        <v>0.08</v>
      </c>
      <c r="F53" s="1679"/>
      <c r="G53" s="1675"/>
      <c r="H53" s="1676"/>
      <c r="I53" s="1676"/>
      <c r="J53" s="1676"/>
      <c r="K53" s="1677"/>
      <c r="L53" s="1700"/>
      <c r="M53" s="1677"/>
      <c r="N53" s="1700"/>
      <c r="O53" s="1676"/>
      <c r="P53" s="1679"/>
    </row>
    <row r="54" spans="1:16" ht="12.75">
      <c r="A54" s="1675" t="s">
        <v>990</v>
      </c>
      <c r="B54" s="1676"/>
      <c r="C54" s="1677"/>
      <c r="D54" s="321" t="s">
        <v>836</v>
      </c>
      <c r="E54" s="1701">
        <v>0.05</v>
      </c>
      <c r="F54" s="1679"/>
      <c r="G54" s="916"/>
      <c r="H54" s="917"/>
      <c r="I54" s="917"/>
      <c r="J54" s="917"/>
      <c r="K54" s="918"/>
      <c r="L54" s="920"/>
      <c r="M54" s="918"/>
      <c r="N54" s="920"/>
      <c r="O54" s="917"/>
      <c r="P54" s="919"/>
    </row>
    <row r="55" spans="1:16" ht="12.75">
      <c r="A55" s="1675" t="s">
        <v>991</v>
      </c>
      <c r="B55" s="1676"/>
      <c r="C55" s="1677"/>
      <c r="D55" s="321" t="s">
        <v>992</v>
      </c>
      <c r="E55" s="1701">
        <v>0.1</v>
      </c>
      <c r="F55" s="1679"/>
      <c r="G55" s="916"/>
      <c r="H55" s="917"/>
      <c r="I55" s="917"/>
      <c r="J55" s="917"/>
      <c r="K55" s="918"/>
      <c r="L55" s="920"/>
      <c r="M55" s="918"/>
      <c r="N55" s="920"/>
      <c r="O55" s="917"/>
      <c r="P55" s="919"/>
    </row>
    <row r="56" spans="1:16" ht="12.75">
      <c r="A56" s="1675" t="s">
        <v>832</v>
      </c>
      <c r="B56" s="1676"/>
      <c r="C56" s="1677"/>
      <c r="D56" s="321" t="s">
        <v>835</v>
      </c>
      <c r="E56" s="1701">
        <v>0.05</v>
      </c>
      <c r="F56" s="1679"/>
      <c r="G56" s="916"/>
      <c r="H56" s="917"/>
      <c r="I56" s="917"/>
      <c r="J56" s="917"/>
      <c r="K56" s="918"/>
      <c r="L56" s="920"/>
      <c r="M56" s="918"/>
      <c r="N56" s="920"/>
      <c r="O56" s="917"/>
      <c r="P56" s="919"/>
    </row>
    <row r="57" spans="1:16" ht="12.75">
      <c r="A57" s="1675" t="s">
        <v>840</v>
      </c>
      <c r="B57" s="1676"/>
      <c r="C57" s="1677"/>
      <c r="D57" s="321" t="s">
        <v>837</v>
      </c>
      <c r="E57" s="1701">
        <v>0.04</v>
      </c>
      <c r="F57" s="1679"/>
      <c r="G57" s="916"/>
      <c r="H57" s="917"/>
      <c r="I57" s="917"/>
      <c r="J57" s="917"/>
      <c r="K57" s="918"/>
      <c r="L57" s="920"/>
      <c r="M57" s="918"/>
      <c r="N57" s="920"/>
      <c r="O57" s="917"/>
      <c r="P57" s="919"/>
    </row>
    <row r="58" spans="1:16" ht="12.75">
      <c r="A58" s="1675" t="s">
        <v>775</v>
      </c>
      <c r="B58" s="1676"/>
      <c r="C58" s="1677"/>
      <c r="D58" s="321" t="s">
        <v>776</v>
      </c>
      <c r="E58" s="1701">
        <v>0.06</v>
      </c>
      <c r="F58" s="1679"/>
      <c r="G58" s="916"/>
      <c r="H58" s="917"/>
      <c r="I58" s="917"/>
      <c r="J58" s="917"/>
      <c r="K58" s="918"/>
      <c r="L58" s="920"/>
      <c r="M58" s="918"/>
      <c r="N58" s="920"/>
      <c r="O58" s="917"/>
      <c r="P58" s="919"/>
    </row>
    <row r="59" spans="1:16" ht="12.75">
      <c r="A59" s="1675" t="s">
        <v>841</v>
      </c>
      <c r="B59" s="1676"/>
      <c r="C59" s="1677"/>
      <c r="D59" s="321" t="s">
        <v>836</v>
      </c>
      <c r="E59" s="1701">
        <v>0.03</v>
      </c>
      <c r="F59" s="1679"/>
      <c r="G59" s="916"/>
      <c r="H59" s="917"/>
      <c r="I59" s="917"/>
      <c r="J59" s="917"/>
      <c r="K59" s="918"/>
      <c r="L59" s="920"/>
      <c r="M59" s="918"/>
      <c r="N59" s="920"/>
      <c r="O59" s="917"/>
      <c r="P59" s="919"/>
    </row>
    <row r="60" spans="1:16" ht="12.75">
      <c r="A60" s="1675" t="s">
        <v>1059</v>
      </c>
      <c r="B60" s="1676"/>
      <c r="C60" s="1677"/>
      <c r="D60" s="321" t="s">
        <v>838</v>
      </c>
      <c r="E60" s="1701">
        <v>0.02</v>
      </c>
      <c r="F60" s="1679"/>
      <c r="G60" s="916"/>
      <c r="H60" s="917"/>
      <c r="I60" s="917"/>
      <c r="J60" s="917"/>
      <c r="K60" s="918"/>
      <c r="L60" s="920"/>
      <c r="M60" s="918"/>
      <c r="N60" s="920"/>
      <c r="O60" s="917"/>
      <c r="P60" s="919"/>
    </row>
    <row r="61" spans="1:16" ht="12.75">
      <c r="A61" s="1675" t="s">
        <v>833</v>
      </c>
      <c r="B61" s="1676"/>
      <c r="C61" s="1677"/>
      <c r="D61" s="321" t="s">
        <v>836</v>
      </c>
      <c r="E61" s="1678">
        <v>0.01</v>
      </c>
      <c r="F61" s="1679"/>
      <c r="G61" s="1675"/>
      <c r="H61" s="1676"/>
      <c r="I61" s="1676"/>
      <c r="J61" s="1676"/>
      <c r="K61" s="1677"/>
      <c r="L61" s="1700"/>
      <c r="M61" s="1677"/>
      <c r="N61" s="1700"/>
      <c r="O61" s="1676"/>
      <c r="P61" s="1679"/>
    </row>
    <row r="62" spans="1:16" ht="12.75">
      <c r="A62" s="1675" t="s">
        <v>1057</v>
      </c>
      <c r="B62" s="1676"/>
      <c r="C62" s="1677"/>
      <c r="D62" s="902" t="s">
        <v>1058</v>
      </c>
      <c r="E62" s="1701">
        <v>0.02</v>
      </c>
      <c r="F62" s="1679"/>
      <c r="G62" s="912"/>
      <c r="H62" s="900"/>
      <c r="I62" s="900"/>
      <c r="J62" s="900"/>
      <c r="K62" s="901"/>
      <c r="L62" s="915"/>
      <c r="M62" s="901"/>
      <c r="N62" s="915"/>
      <c r="O62" s="900"/>
      <c r="P62" s="914"/>
    </row>
    <row r="63" spans="1:16" ht="12.75">
      <c r="A63" s="1675" t="s">
        <v>1063</v>
      </c>
      <c r="B63" s="1676"/>
      <c r="C63" s="1677"/>
      <c r="D63" s="902" t="s">
        <v>835</v>
      </c>
      <c r="E63" s="1701">
        <v>0.02</v>
      </c>
      <c r="F63" s="1679"/>
      <c r="G63" s="912"/>
      <c r="H63" s="900"/>
      <c r="I63" s="900"/>
      <c r="J63" s="900"/>
      <c r="K63" s="901"/>
      <c r="L63" s="915"/>
      <c r="M63" s="901"/>
      <c r="N63" s="915"/>
      <c r="O63" s="900"/>
      <c r="P63" s="914"/>
    </row>
    <row r="64" spans="1:16" ht="12.75">
      <c r="A64" s="1675" t="s">
        <v>1061</v>
      </c>
      <c r="B64" s="1676"/>
      <c r="C64" s="1677"/>
      <c r="D64" s="902" t="s">
        <v>835</v>
      </c>
      <c r="E64" s="1701">
        <v>0.01</v>
      </c>
      <c r="F64" s="1679"/>
      <c r="G64" s="912"/>
      <c r="H64" s="900"/>
      <c r="I64" s="900"/>
      <c r="J64" s="900"/>
      <c r="K64" s="901"/>
      <c r="L64" s="915"/>
      <c r="M64" s="901"/>
      <c r="N64" s="915"/>
      <c r="O64" s="900"/>
      <c r="P64" s="914"/>
    </row>
    <row r="65" spans="1:16" ht="12.75">
      <c r="A65" s="1675" t="s">
        <v>138</v>
      </c>
      <c r="B65" s="1676"/>
      <c r="C65" s="1677"/>
      <c r="D65" s="902" t="s">
        <v>776</v>
      </c>
      <c r="E65" s="1701">
        <v>0.03</v>
      </c>
      <c r="F65" s="1679"/>
      <c r="G65" s="912"/>
      <c r="H65" s="900"/>
      <c r="I65" s="900"/>
      <c r="J65" s="900"/>
      <c r="K65" s="901"/>
      <c r="L65" s="915"/>
      <c r="M65" s="901"/>
      <c r="N65" s="915"/>
      <c r="O65" s="900"/>
      <c r="P65" s="914"/>
    </row>
    <row r="66" spans="1:16" ht="12.75">
      <c r="A66" s="1676" t="s">
        <v>707</v>
      </c>
      <c r="B66" s="1683"/>
      <c r="C66" s="1684"/>
      <c r="D66" s="902" t="s">
        <v>743</v>
      </c>
      <c r="E66" s="1701">
        <v>0.05</v>
      </c>
      <c r="F66" s="1702"/>
      <c r="G66" s="912"/>
      <c r="H66" s="900"/>
      <c r="I66" s="900"/>
      <c r="J66" s="900"/>
      <c r="K66" s="901"/>
      <c r="L66" s="915"/>
      <c r="M66" s="901"/>
      <c r="N66" s="915"/>
      <c r="O66" s="900"/>
      <c r="P66" s="914"/>
    </row>
    <row r="67" spans="1:16" ht="12.75">
      <c r="A67" s="1675" t="s">
        <v>1021</v>
      </c>
      <c r="B67" s="1683"/>
      <c r="C67" s="1684"/>
      <c r="D67" s="902" t="s">
        <v>837</v>
      </c>
      <c r="E67" s="1701">
        <v>0.02</v>
      </c>
      <c r="F67" s="1702"/>
      <c r="G67" s="912"/>
      <c r="H67" s="900"/>
      <c r="I67" s="900"/>
      <c r="J67" s="900"/>
      <c r="K67" s="901"/>
      <c r="L67" s="915"/>
      <c r="M67" s="901"/>
      <c r="N67" s="915"/>
      <c r="O67" s="900"/>
      <c r="P67" s="914"/>
    </row>
    <row r="68" spans="1:16" ht="12.75">
      <c r="A68" s="1675" t="s">
        <v>779</v>
      </c>
      <c r="B68" s="1676"/>
      <c r="C68" s="1677"/>
      <c r="D68" s="902" t="s">
        <v>780</v>
      </c>
      <c r="E68" s="1701">
        <v>0.05</v>
      </c>
      <c r="F68" s="1679"/>
      <c r="G68" s="912"/>
      <c r="H68" s="900"/>
      <c r="I68" s="900"/>
      <c r="J68" s="900"/>
      <c r="K68" s="901"/>
      <c r="L68" s="915"/>
      <c r="M68" s="901"/>
      <c r="N68" s="915"/>
      <c r="O68" s="900"/>
      <c r="P68" s="914"/>
    </row>
    <row r="69" spans="1:16" ht="12.75">
      <c r="A69" s="1675" t="s">
        <v>1096</v>
      </c>
      <c r="B69" s="1676"/>
      <c r="C69" s="1677"/>
      <c r="D69" s="902" t="s">
        <v>1058</v>
      </c>
      <c r="E69" s="1701">
        <v>0.15</v>
      </c>
      <c r="F69" s="1679"/>
      <c r="G69" s="912"/>
      <c r="H69" s="900"/>
      <c r="I69" s="900"/>
      <c r="J69" s="900"/>
      <c r="K69" s="901"/>
      <c r="L69" s="915"/>
      <c r="M69" s="901"/>
      <c r="N69" s="915"/>
      <c r="O69" s="900"/>
      <c r="P69" s="914"/>
    </row>
    <row r="70" spans="1:17" ht="13.5">
      <c r="A70" s="103"/>
      <c r="B70" s="6"/>
      <c r="C70" s="6"/>
      <c r="D70" s="6"/>
      <c r="E70" s="6"/>
      <c r="F70" s="6"/>
      <c r="G70" s="6"/>
      <c r="H70" s="6"/>
      <c r="I70" s="6"/>
      <c r="J70" s="6"/>
      <c r="K70" s="6"/>
      <c r="L70" s="6"/>
      <c r="M70" s="6"/>
      <c r="N70" s="6"/>
      <c r="O70" s="6"/>
      <c r="P70" s="50"/>
      <c r="Q70" s="282"/>
    </row>
    <row r="71" spans="1:17" ht="14.25" thickBot="1">
      <c r="A71" s="103"/>
      <c r="B71" s="6"/>
      <c r="C71" s="6"/>
      <c r="D71" s="6"/>
      <c r="E71" s="6"/>
      <c r="F71" s="6"/>
      <c r="G71" s="6"/>
      <c r="H71" s="6"/>
      <c r="I71" s="6"/>
      <c r="J71" s="6"/>
      <c r="K71" s="6"/>
      <c r="L71" s="6"/>
      <c r="M71" s="6"/>
      <c r="N71" s="6"/>
      <c r="O71" s="49"/>
      <c r="P71" s="51"/>
      <c r="Q71" s="282"/>
    </row>
    <row r="72" spans="1:17" ht="12.75" customHeight="1">
      <c r="A72" s="1755" t="s">
        <v>196</v>
      </c>
      <c r="B72" s="1756"/>
      <c r="C72" s="1756"/>
      <c r="D72" s="1756"/>
      <c r="E72" s="1756"/>
      <c r="F72" s="1756"/>
      <c r="G72" s="1756"/>
      <c r="H72" s="1756"/>
      <c r="I72" s="1756"/>
      <c r="J72" s="1756"/>
      <c r="K72" s="1757"/>
      <c r="L72" s="1812" t="s">
        <v>1250</v>
      </c>
      <c r="M72" s="1752" t="s">
        <v>1249</v>
      </c>
      <c r="N72" s="1789" t="s">
        <v>200</v>
      </c>
      <c r="O72" s="1816" t="s">
        <v>402</v>
      </c>
      <c r="P72" s="1797" t="s">
        <v>401</v>
      </c>
      <c r="Q72" s="282"/>
    </row>
    <row r="73" spans="1:17" ht="16.5" customHeight="1" thickBot="1">
      <c r="A73" s="1758"/>
      <c r="B73" s="1759"/>
      <c r="C73" s="1759"/>
      <c r="D73" s="1759"/>
      <c r="E73" s="1759"/>
      <c r="F73" s="1759"/>
      <c r="G73" s="1759"/>
      <c r="H73" s="1759"/>
      <c r="I73" s="1759"/>
      <c r="J73" s="1759"/>
      <c r="K73" s="1760"/>
      <c r="L73" s="1813"/>
      <c r="M73" s="1753"/>
      <c r="N73" s="1790"/>
      <c r="O73" s="1817"/>
      <c r="P73" s="1798"/>
      <c r="Q73" s="282"/>
    </row>
    <row r="74" spans="1:17" ht="16.5" customHeight="1" thickBot="1" thickTop="1">
      <c r="A74" s="1709" t="s">
        <v>396</v>
      </c>
      <c r="B74" s="1710"/>
      <c r="C74" s="1710"/>
      <c r="D74" s="1710"/>
      <c r="E74" s="1710"/>
      <c r="F74" s="1710"/>
      <c r="G74" s="1710"/>
      <c r="H74" s="1710"/>
      <c r="I74" s="1710"/>
      <c r="J74" s="1710"/>
      <c r="K74" s="1711"/>
      <c r="L74" s="323"/>
      <c r="M74" s="323"/>
      <c r="N74" s="324"/>
      <c r="O74" s="323"/>
      <c r="P74" s="325"/>
      <c r="Q74" s="282"/>
    </row>
    <row r="75" spans="1:19" ht="23.25" customHeight="1" thickTop="1">
      <c r="A75" s="2020" t="s">
        <v>122</v>
      </c>
      <c r="B75" s="1845"/>
      <c r="C75" s="1845"/>
      <c r="D75" s="1845"/>
      <c r="E75" s="1845"/>
      <c r="F75" s="1845"/>
      <c r="G75" s="1845"/>
      <c r="H75" s="1845"/>
      <c r="I75" s="1845"/>
      <c r="J75" s="1845"/>
      <c r="K75" s="2087"/>
      <c r="L75" s="326">
        <f>L26</f>
        <v>0</v>
      </c>
      <c r="M75" s="327">
        <f>M26</f>
        <v>0</v>
      </c>
      <c r="N75" s="328">
        <f>N26</f>
        <v>0</v>
      </c>
      <c r="O75" s="329">
        <f aca="true" t="shared" si="4" ref="O75:O80">N75-M75</f>
        <v>0</v>
      </c>
      <c r="P75" s="330" t="str">
        <f aca="true" t="shared" si="5" ref="P75:P80">IF(N75&gt;=M75,"OK","NOOK")</f>
        <v>OK</v>
      </c>
      <c r="Q75" s="282"/>
      <c r="R75" s="299"/>
      <c r="S75" s="299"/>
    </row>
    <row r="76" spans="1:17" ht="24.75" customHeight="1">
      <c r="A76" s="2020" t="s">
        <v>123</v>
      </c>
      <c r="B76" s="1845"/>
      <c r="C76" s="1845"/>
      <c r="D76" s="1845"/>
      <c r="E76" s="1845"/>
      <c r="F76" s="1845"/>
      <c r="G76" s="1845"/>
      <c r="H76" s="1845"/>
      <c r="I76" s="1845"/>
      <c r="J76" s="1845"/>
      <c r="K76" s="1845"/>
      <c r="L76" s="331" t="e">
        <f>L27/L28</f>
        <v>#DIV/0!</v>
      </c>
      <c r="M76" s="332" t="e">
        <f>M27/M28</f>
        <v>#DIV/0!</v>
      </c>
      <c r="N76" s="333" t="e">
        <f>N27/N28</f>
        <v>#DIV/0!</v>
      </c>
      <c r="O76" s="331" t="e">
        <f t="shared" si="4"/>
        <v>#DIV/0!</v>
      </c>
      <c r="P76" s="330" t="e">
        <f t="shared" si="5"/>
        <v>#DIV/0!</v>
      </c>
      <c r="Q76" s="282"/>
    </row>
    <row r="77" spans="1:17" ht="24.75" customHeight="1">
      <c r="A77" s="2020" t="s">
        <v>124</v>
      </c>
      <c r="B77" s="1845"/>
      <c r="C77" s="1845"/>
      <c r="D77" s="1845"/>
      <c r="E77" s="1845"/>
      <c r="F77" s="1845"/>
      <c r="G77" s="1845"/>
      <c r="H77" s="1845"/>
      <c r="I77" s="1845"/>
      <c r="J77" s="1845"/>
      <c r="K77" s="1845"/>
      <c r="L77" s="331">
        <f>L29/L24</f>
        <v>0</v>
      </c>
      <c r="M77" s="332">
        <f>M29/M24</f>
        <v>0</v>
      </c>
      <c r="N77" s="333">
        <f>N29/N24</f>
        <v>0</v>
      </c>
      <c r="O77" s="331">
        <f t="shared" si="4"/>
        <v>0</v>
      </c>
      <c r="P77" s="330" t="str">
        <f t="shared" si="5"/>
        <v>OK</v>
      </c>
      <c r="Q77" s="282"/>
    </row>
    <row r="78" spans="1:17" ht="24.75" customHeight="1">
      <c r="A78" s="2020" t="s">
        <v>125</v>
      </c>
      <c r="B78" s="1845"/>
      <c r="C78" s="1845"/>
      <c r="D78" s="1845"/>
      <c r="E78" s="1845"/>
      <c r="F78" s="1845"/>
      <c r="G78" s="1845"/>
      <c r="H78" s="1845"/>
      <c r="I78" s="1845"/>
      <c r="J78" s="1845"/>
      <c r="K78" s="1845"/>
      <c r="L78" s="331" t="e">
        <f>L30/L31</f>
        <v>#DIV/0!</v>
      </c>
      <c r="M78" s="332" t="e">
        <f>M30/M31</f>
        <v>#DIV/0!</v>
      </c>
      <c r="N78" s="333" t="e">
        <f>N30/N31</f>
        <v>#DIV/0!</v>
      </c>
      <c r="O78" s="331" t="e">
        <f t="shared" si="4"/>
        <v>#DIV/0!</v>
      </c>
      <c r="P78" s="330" t="e">
        <f t="shared" si="5"/>
        <v>#DIV/0!</v>
      </c>
      <c r="Q78" s="282"/>
    </row>
    <row r="79" spans="1:17" ht="24.75" customHeight="1">
      <c r="A79" s="2061" t="s">
        <v>126</v>
      </c>
      <c r="B79" s="1982"/>
      <c r="C79" s="1982"/>
      <c r="D79" s="1982"/>
      <c r="E79" s="1982"/>
      <c r="F79" s="1982"/>
      <c r="G79" s="1982"/>
      <c r="H79" s="1982"/>
      <c r="I79" s="1982"/>
      <c r="J79" s="864"/>
      <c r="K79" s="864"/>
      <c r="L79" s="331">
        <f>L32/L33</f>
        <v>56.14457831325301</v>
      </c>
      <c r="M79" s="332">
        <f>M32/M33</f>
        <v>68.57142857142857</v>
      </c>
      <c r="N79" s="333">
        <f>N32/N33</f>
        <v>71.42857142857143</v>
      </c>
      <c r="O79" s="331">
        <f t="shared" si="4"/>
        <v>2.857142857142861</v>
      </c>
      <c r="P79" s="330" t="str">
        <f t="shared" si="5"/>
        <v>OK</v>
      </c>
      <c r="Q79" s="282" t="s">
        <v>830</v>
      </c>
    </row>
    <row r="80" spans="1:17" ht="24.75" customHeight="1" thickBot="1">
      <c r="A80" s="1746" t="s">
        <v>467</v>
      </c>
      <c r="B80" s="1708"/>
      <c r="C80" s="1708"/>
      <c r="D80" s="1708"/>
      <c r="E80" s="1708"/>
      <c r="F80" s="1708"/>
      <c r="G80" s="1708"/>
      <c r="H80" s="1708"/>
      <c r="I80" s="1708"/>
      <c r="J80" s="1708"/>
      <c r="K80" s="1708"/>
      <c r="L80" s="331">
        <f>L35</f>
        <v>316.6666666666667</v>
      </c>
      <c r="M80" s="332">
        <f>M35</f>
        <v>350</v>
      </c>
      <c r="N80" s="333">
        <f>N35</f>
        <v>360</v>
      </c>
      <c r="O80" s="331">
        <f t="shared" si="4"/>
        <v>10</v>
      </c>
      <c r="P80" s="330" t="str">
        <f t="shared" si="5"/>
        <v>OK</v>
      </c>
      <c r="Q80" s="282" t="s">
        <v>120</v>
      </c>
    </row>
    <row r="81" spans="1:17" ht="15" customHeight="1" thickBot="1" thickTop="1">
      <c r="A81" s="1709" t="s">
        <v>397</v>
      </c>
      <c r="B81" s="1710"/>
      <c r="C81" s="1710"/>
      <c r="D81" s="1710"/>
      <c r="E81" s="1710"/>
      <c r="F81" s="1710"/>
      <c r="G81" s="1710"/>
      <c r="H81" s="1710"/>
      <c r="I81" s="1710"/>
      <c r="J81" s="1710"/>
      <c r="K81" s="1711"/>
      <c r="L81" s="334"/>
      <c r="M81" s="335"/>
      <c r="N81" s="324"/>
      <c r="O81" s="323"/>
      <c r="P81" s="336"/>
      <c r="Q81" s="282"/>
    </row>
    <row r="82" spans="1:17" ht="24" customHeight="1" thickTop="1">
      <c r="A82" s="2072" t="s">
        <v>506</v>
      </c>
      <c r="B82" s="2073"/>
      <c r="C82" s="2073"/>
      <c r="D82" s="2073"/>
      <c r="E82" s="2073"/>
      <c r="F82" s="2073"/>
      <c r="G82" s="2073"/>
      <c r="H82" s="2073"/>
      <c r="I82" s="2073"/>
      <c r="J82" s="2073"/>
      <c r="K82" s="2074"/>
      <c r="L82" s="337">
        <f>L38</f>
        <v>0</v>
      </c>
      <c r="M82" s="338">
        <f>M38</f>
        <v>0</v>
      </c>
      <c r="N82" s="328">
        <f>N38</f>
        <v>0</v>
      </c>
      <c r="O82" s="329">
        <f>N82-M82</f>
        <v>0</v>
      </c>
      <c r="P82" s="330" t="str">
        <f>IF(N82&lt;=M82,"OK","NOOK")</f>
        <v>OK</v>
      </c>
      <c r="Q82" s="282"/>
    </row>
    <row r="83" spans="1:17" ht="25.5" customHeight="1" thickBot="1">
      <c r="A83" s="1761"/>
      <c r="B83" s="1730"/>
      <c r="C83" s="1730"/>
      <c r="D83" s="1730"/>
      <c r="E83" s="1730"/>
      <c r="F83" s="1730"/>
      <c r="G83" s="1730"/>
      <c r="H83" s="1730"/>
      <c r="I83" s="1730"/>
      <c r="J83" s="1730"/>
      <c r="K83" s="1762"/>
      <c r="L83" s="339"/>
      <c r="M83" s="340"/>
      <c r="N83" s="341"/>
      <c r="O83" s="342"/>
      <c r="P83" s="343"/>
      <c r="Q83" s="282"/>
    </row>
    <row r="84" spans="1:17" ht="15" customHeight="1" thickBot="1" thickTop="1">
      <c r="A84" s="1709" t="s">
        <v>398</v>
      </c>
      <c r="B84" s="1710"/>
      <c r="C84" s="1710"/>
      <c r="D84" s="1710"/>
      <c r="E84" s="1710"/>
      <c r="F84" s="1710"/>
      <c r="G84" s="1710"/>
      <c r="H84" s="1710"/>
      <c r="I84" s="1710"/>
      <c r="J84" s="1710"/>
      <c r="K84" s="1711"/>
      <c r="L84" s="344"/>
      <c r="M84" s="345"/>
      <c r="N84" s="324"/>
      <c r="O84" s="323"/>
      <c r="P84" s="346"/>
      <c r="Q84" s="282"/>
    </row>
    <row r="85" spans="1:17" ht="23.25" customHeight="1" thickTop="1">
      <c r="A85" s="1841" t="s">
        <v>508</v>
      </c>
      <c r="B85" s="1749"/>
      <c r="C85" s="1749"/>
      <c r="D85" s="1749"/>
      <c r="E85" s="1749"/>
      <c r="F85" s="1749"/>
      <c r="G85" s="1749"/>
      <c r="H85" s="1749"/>
      <c r="I85" s="1749"/>
      <c r="J85" s="1842"/>
      <c r="K85" s="1843"/>
      <c r="L85" s="347">
        <f>L43/L24</f>
        <v>6.872004797276386</v>
      </c>
      <c r="M85" s="348">
        <f>M43/M24</f>
        <v>6.884637930232558</v>
      </c>
      <c r="N85" s="349">
        <f>N43/N24</f>
        <v>6.369950743840074</v>
      </c>
      <c r="O85" s="347">
        <f>N85-M85</f>
        <v>-0.514687186392484</v>
      </c>
      <c r="P85" s="350" t="str">
        <f>IF(N85&lt;=M85,"OK","NOOK")</f>
        <v>OK</v>
      </c>
      <c r="Q85" s="282" t="s">
        <v>120</v>
      </c>
    </row>
    <row r="86" spans="1:17" ht="23.25" customHeight="1">
      <c r="A86" s="1826"/>
      <c r="B86" s="1708"/>
      <c r="C86" s="1708"/>
      <c r="D86" s="1708"/>
      <c r="E86" s="1708"/>
      <c r="F86" s="1708"/>
      <c r="G86" s="1708"/>
      <c r="H86" s="1708"/>
      <c r="I86" s="1708"/>
      <c r="J86" s="23"/>
      <c r="K86" s="104"/>
      <c r="L86" s="351"/>
      <c r="M86" s="352"/>
      <c r="N86" s="353"/>
      <c r="O86" s="351"/>
      <c r="P86" s="354"/>
      <c r="Q86" s="282"/>
    </row>
    <row r="87" spans="1:16" ht="23.25" customHeight="1" thickBot="1">
      <c r="A87" s="1826"/>
      <c r="B87" s="1708"/>
      <c r="C87" s="1708"/>
      <c r="D87" s="1708"/>
      <c r="E87" s="1708"/>
      <c r="F87" s="1708"/>
      <c r="G87" s="1708"/>
      <c r="H87" s="1708"/>
      <c r="I87" s="1708"/>
      <c r="J87" s="1732"/>
      <c r="K87" s="1733"/>
      <c r="L87" s="355"/>
      <c r="M87" s="356"/>
      <c r="N87" s="357"/>
      <c r="O87" s="358"/>
      <c r="P87" s="359"/>
    </row>
    <row r="88" spans="1:17" ht="14.25" customHeight="1" thickBot="1" thickTop="1">
      <c r="A88" s="1709" t="s">
        <v>399</v>
      </c>
      <c r="B88" s="1710"/>
      <c r="C88" s="1710"/>
      <c r="D88" s="1710"/>
      <c r="E88" s="1710"/>
      <c r="F88" s="1710"/>
      <c r="G88" s="1710"/>
      <c r="H88" s="1710"/>
      <c r="I88" s="1710"/>
      <c r="J88" s="1710"/>
      <c r="K88" s="1710"/>
      <c r="L88" s="344"/>
      <c r="M88" s="335"/>
      <c r="N88" s="360"/>
      <c r="O88" s="323"/>
      <c r="P88" s="361"/>
      <c r="Q88" s="282"/>
    </row>
    <row r="89" spans="1:17" ht="24.75" customHeight="1" thickTop="1">
      <c r="A89" s="1748" t="s">
        <v>871</v>
      </c>
      <c r="B89" s="1749"/>
      <c r="C89" s="1749"/>
      <c r="D89" s="1749"/>
      <c r="E89" s="1749"/>
      <c r="F89" s="1749"/>
      <c r="G89" s="1749"/>
      <c r="H89" s="1749"/>
      <c r="I89" s="1749"/>
      <c r="J89" s="1749"/>
      <c r="K89" s="1750"/>
      <c r="L89" s="362">
        <f>L47</f>
        <v>0</v>
      </c>
      <c r="M89" s="363">
        <f>M47</f>
        <v>0</v>
      </c>
      <c r="N89" s="364">
        <f>N47</f>
        <v>0</v>
      </c>
      <c r="O89" s="362">
        <f>N89-M89</f>
        <v>0</v>
      </c>
      <c r="P89" s="350" t="str">
        <f>IF(N89&gt;=M89,"OK","NOOK")</f>
        <v>OK</v>
      </c>
      <c r="Q89" s="282" t="s">
        <v>120</v>
      </c>
    </row>
    <row r="90" spans="1:17" ht="22.5" customHeight="1" thickBot="1">
      <c r="A90" s="1743"/>
      <c r="B90" s="1744"/>
      <c r="C90" s="1744"/>
      <c r="D90" s="1744"/>
      <c r="E90" s="1744"/>
      <c r="F90" s="1744"/>
      <c r="G90" s="1744"/>
      <c r="H90" s="1744"/>
      <c r="I90" s="1744"/>
      <c r="J90" s="1744"/>
      <c r="K90" s="1745"/>
      <c r="L90" s="365"/>
      <c r="M90" s="366"/>
      <c r="N90" s="367"/>
      <c r="O90" s="368"/>
      <c r="P90" s="369"/>
      <c r="Q90" s="282"/>
    </row>
    <row r="91" spans="1:17" ht="19.5" customHeight="1" thickBot="1">
      <c r="A91" s="1740" t="s">
        <v>429</v>
      </c>
      <c r="B91" s="1741"/>
      <c r="C91" s="1741"/>
      <c r="D91" s="1741"/>
      <c r="E91" s="1741"/>
      <c r="F91" s="1741"/>
      <c r="G91" s="1741"/>
      <c r="H91" s="1741"/>
      <c r="I91" s="1741"/>
      <c r="J91" s="1741"/>
      <c r="K91" s="1741"/>
      <c r="L91" s="1741"/>
      <c r="M91" s="1741"/>
      <c r="N91" s="1741"/>
      <c r="O91" s="1741"/>
      <c r="P91" s="1742"/>
      <c r="Q91" s="282"/>
    </row>
    <row r="92" spans="1:17" ht="36" customHeight="1">
      <c r="A92" s="1734" t="s">
        <v>435</v>
      </c>
      <c r="B92" s="1735"/>
      <c r="C92" s="1735"/>
      <c r="D92" s="1735"/>
      <c r="E92" s="1735"/>
      <c r="F92" s="1735"/>
      <c r="G92" s="1735"/>
      <c r="H92" s="1735"/>
      <c r="I92" s="1735"/>
      <c r="J92" s="1735"/>
      <c r="K92" s="1735"/>
      <c r="L92" s="1735"/>
      <c r="M92" s="1735"/>
      <c r="N92" s="1735"/>
      <c r="O92" s="1735"/>
      <c r="P92" s="1736"/>
      <c r="Q92" s="282"/>
    </row>
    <row r="93" spans="1:18" ht="82.5" customHeight="1" thickBot="1">
      <c r="A93" s="1737"/>
      <c r="B93" s="1738"/>
      <c r="C93" s="1738"/>
      <c r="D93" s="1738"/>
      <c r="E93" s="1738"/>
      <c r="F93" s="1738"/>
      <c r="G93" s="1738"/>
      <c r="H93" s="1738"/>
      <c r="I93" s="1738"/>
      <c r="J93" s="1738"/>
      <c r="K93" s="1738"/>
      <c r="L93" s="1738"/>
      <c r="M93" s="1738"/>
      <c r="N93" s="1738"/>
      <c r="O93" s="1738"/>
      <c r="P93" s="1739"/>
      <c r="Q93" s="282"/>
      <c r="R93" s="370"/>
    </row>
    <row r="94" spans="1:16" ht="21" customHeight="1" hidden="1">
      <c r="A94" s="24"/>
      <c r="B94" s="25"/>
      <c r="C94" s="25"/>
      <c r="D94" s="25"/>
      <c r="E94" s="25"/>
      <c r="F94" s="25"/>
      <c r="G94" s="25"/>
      <c r="H94" s="25"/>
      <c r="I94" s="25"/>
      <c r="J94" s="25"/>
      <c r="K94" s="25"/>
      <c r="L94" s="25"/>
      <c r="M94" s="25"/>
      <c r="N94" s="25"/>
      <c r="O94" s="25"/>
      <c r="P94" s="26"/>
    </row>
  </sheetData>
  <sheetProtection selectLockedCells="1"/>
  <mergeCells count="121">
    <mergeCell ref="G36:P36"/>
    <mergeCell ref="A40:F40"/>
    <mergeCell ref="A31:F31"/>
    <mergeCell ref="A35:F35"/>
    <mergeCell ref="A32:F32"/>
    <mergeCell ref="A39:F39"/>
    <mergeCell ref="A34:F34"/>
    <mergeCell ref="A33:F33"/>
    <mergeCell ref="A36:F36"/>
    <mergeCell ref="G42:P42"/>
    <mergeCell ref="A37:F37"/>
    <mergeCell ref="A38:F38"/>
    <mergeCell ref="G37:P37"/>
    <mergeCell ref="A42:F42"/>
    <mergeCell ref="A41:F41"/>
    <mergeCell ref="A29:F29"/>
    <mergeCell ref="A30:F30"/>
    <mergeCell ref="A27:F27"/>
    <mergeCell ref="A26:F26"/>
    <mergeCell ref="A28:F28"/>
    <mergeCell ref="A24:F24"/>
    <mergeCell ref="A1:N1"/>
    <mergeCell ref="G23:P23"/>
    <mergeCell ref="A22:F22"/>
    <mergeCell ref="A23:F23"/>
    <mergeCell ref="A2:P2"/>
    <mergeCell ref="A8:P8"/>
    <mergeCell ref="E6:J6"/>
    <mergeCell ref="A11:P11"/>
    <mergeCell ref="A19:P19"/>
    <mergeCell ref="A20:P20"/>
    <mergeCell ref="A46:F46"/>
    <mergeCell ref="G46:P46"/>
    <mergeCell ref="A43:F43"/>
    <mergeCell ref="A44:F44"/>
    <mergeCell ref="A45:F45"/>
    <mergeCell ref="A9:P10"/>
    <mergeCell ref="A25:F25"/>
    <mergeCell ref="A21:P21"/>
    <mergeCell ref="A17:P17"/>
    <mergeCell ref="A18:P18"/>
    <mergeCell ref="E4:J4"/>
    <mergeCell ref="A12:P16"/>
    <mergeCell ref="E5:J5"/>
    <mergeCell ref="A92:P93"/>
    <mergeCell ref="A84:K84"/>
    <mergeCell ref="A76:K76"/>
    <mergeCell ref="A86:I86"/>
    <mergeCell ref="A81:K81"/>
    <mergeCell ref="A82:K82"/>
    <mergeCell ref="A87:I87"/>
    <mergeCell ref="A91:P91"/>
    <mergeCell ref="P72:P73"/>
    <mergeCell ref="L72:L73"/>
    <mergeCell ref="O72:O73"/>
    <mergeCell ref="G51:P51"/>
    <mergeCell ref="N61:P61"/>
    <mergeCell ref="L61:M61"/>
    <mergeCell ref="N72:N73"/>
    <mergeCell ref="M72:M73"/>
    <mergeCell ref="A51:F51"/>
    <mergeCell ref="A66:C66"/>
    <mergeCell ref="A88:K88"/>
    <mergeCell ref="A90:K90"/>
    <mergeCell ref="A89:K89"/>
    <mergeCell ref="A74:K74"/>
    <mergeCell ref="J87:K87"/>
    <mergeCell ref="A85:K85"/>
    <mergeCell ref="A83:K83"/>
    <mergeCell ref="A75:K75"/>
    <mergeCell ref="A77:K77"/>
    <mergeCell ref="E57:F57"/>
    <mergeCell ref="L53:M53"/>
    <mergeCell ref="N53:P53"/>
    <mergeCell ref="L52:M52"/>
    <mergeCell ref="A72:K73"/>
    <mergeCell ref="A56:C56"/>
    <mergeCell ref="E56:F56"/>
    <mergeCell ref="A55:C55"/>
    <mergeCell ref="E55:F55"/>
    <mergeCell ref="G52:I52"/>
    <mergeCell ref="E53:F53"/>
    <mergeCell ref="G53:K53"/>
    <mergeCell ref="A52:C52"/>
    <mergeCell ref="E52:F52"/>
    <mergeCell ref="A65:C65"/>
    <mergeCell ref="E65:F65"/>
    <mergeCell ref="A53:C53"/>
    <mergeCell ref="A54:C54"/>
    <mergeCell ref="A63:C63"/>
    <mergeCell ref="A57:C57"/>
    <mergeCell ref="E68:F68"/>
    <mergeCell ref="A47:F47"/>
    <mergeCell ref="A49:F49"/>
    <mergeCell ref="A64:C64"/>
    <mergeCell ref="G61:K61"/>
    <mergeCell ref="E64:F64"/>
    <mergeCell ref="A48:F48"/>
    <mergeCell ref="A50:P50"/>
    <mergeCell ref="N52:P52"/>
    <mergeCell ref="E54:F54"/>
    <mergeCell ref="A62:C62"/>
    <mergeCell ref="A61:C61"/>
    <mergeCell ref="E67:F67"/>
    <mergeCell ref="A78:K78"/>
    <mergeCell ref="A80:K80"/>
    <mergeCell ref="A69:C69"/>
    <mergeCell ref="E69:F69"/>
    <mergeCell ref="A67:C67"/>
    <mergeCell ref="A79:I79"/>
    <mergeCell ref="A68:C68"/>
    <mergeCell ref="E61:F61"/>
    <mergeCell ref="E62:F62"/>
    <mergeCell ref="A58:C58"/>
    <mergeCell ref="E58:F58"/>
    <mergeCell ref="A59:C59"/>
    <mergeCell ref="E66:F66"/>
    <mergeCell ref="E59:F59"/>
    <mergeCell ref="A60:C60"/>
    <mergeCell ref="E60:F60"/>
    <mergeCell ref="E63:F63"/>
  </mergeCells>
  <printOptions horizontalCentered="1"/>
  <pageMargins left="0.1968503937007874" right="0" top="0.4724409448818898" bottom="0.984251968503937" header="0.5118110236220472" footer="0.5118110236220472"/>
  <pageSetup horizontalDpi="600" verticalDpi="600" orientation="landscape" paperSize="9" scale="90" r:id="rId3"/>
  <headerFooter alignWithMargins="0">
    <oddHeader>&amp;CComune di INVERUNO</oddHeader>
    <oddFooter>&amp;L&amp;8&amp;F&amp;R&amp;8&amp;P</oddFooter>
  </headerFooter>
  <rowBreaks count="1" manualBreakCount="1">
    <brk id="93" max="255" man="1"/>
  </rowBreaks>
  <legacyDrawing r:id="rId2"/>
</worksheet>
</file>

<file path=xl/worksheets/sheet18.xml><?xml version="1.0" encoding="utf-8"?>
<worksheet xmlns="http://schemas.openxmlformats.org/spreadsheetml/2006/main" xmlns:r="http://schemas.openxmlformats.org/officeDocument/2006/relationships">
  <sheetPr>
    <tabColor rgb="FFFF0000"/>
  </sheetPr>
  <dimension ref="A1:S87"/>
  <sheetViews>
    <sheetView zoomScale="85" zoomScaleNormal="85" zoomScalePageLayoutView="0" workbookViewId="0" topLeftCell="A28">
      <selection activeCell="L4" sqref="L4"/>
    </sheetView>
  </sheetViews>
  <sheetFormatPr defaultColWidth="9.140625" defaultRowHeight="12.75"/>
  <cols>
    <col min="1" max="6" width="9.140625" style="1" customWidth="1"/>
    <col min="7" max="7" width="11.8515625" style="1" bestFit="1" customWidth="1"/>
    <col min="8" max="8" width="11.7109375" style="1" customWidth="1"/>
    <col min="9" max="9" width="11.57421875" style="1" customWidth="1"/>
    <col min="10" max="10" width="0.2890625" style="1" hidden="1" customWidth="1"/>
    <col min="11" max="11" width="9.140625" style="1" hidden="1" customWidth="1"/>
    <col min="12" max="12" width="12.421875" style="1" customWidth="1"/>
    <col min="13" max="13" width="12.57421875" style="1" customWidth="1"/>
    <col min="14" max="14" width="13.421875" style="1" customWidth="1"/>
    <col min="15" max="15" width="11.421875" style="1" customWidth="1"/>
    <col min="16" max="16" width="11.00390625" style="1" customWidth="1"/>
    <col min="17" max="17" width="9.140625" style="1" customWidth="1"/>
    <col min="18" max="18" width="19.00390625" style="1" bestFit="1" customWidth="1"/>
    <col min="19" max="16384" width="9.140625" style="1" customWidth="1"/>
  </cols>
  <sheetData>
    <row r="1" spans="1:16" ht="21.75" customHeight="1" thickBot="1">
      <c r="A1" s="1902"/>
      <c r="B1" s="1903"/>
      <c r="C1" s="1903"/>
      <c r="D1" s="1903"/>
      <c r="E1" s="1903"/>
      <c r="F1" s="1903"/>
      <c r="G1" s="1903"/>
      <c r="H1" s="1903"/>
      <c r="I1" s="1903"/>
      <c r="J1" s="1903"/>
      <c r="K1" s="1903"/>
      <c r="L1" s="1903"/>
      <c r="M1" s="1903"/>
      <c r="N1" s="1903"/>
      <c r="O1" s="60" t="s">
        <v>419</v>
      </c>
      <c r="P1" s="61">
        <v>2015</v>
      </c>
    </row>
    <row r="2" spans="1:16" ht="24.75" customHeight="1">
      <c r="A2" s="1908" t="s">
        <v>420</v>
      </c>
      <c r="B2" s="1909"/>
      <c r="C2" s="1909"/>
      <c r="D2" s="1909"/>
      <c r="E2" s="1909"/>
      <c r="F2" s="1909"/>
      <c r="G2" s="1909"/>
      <c r="H2" s="1909"/>
      <c r="I2" s="1909"/>
      <c r="J2" s="1909"/>
      <c r="K2" s="1909"/>
      <c r="L2" s="1909"/>
      <c r="M2" s="1909"/>
      <c r="N2" s="1909"/>
      <c r="O2" s="1910"/>
      <c r="P2" s="1911"/>
    </row>
    <row r="3" spans="1:16" ht="12.75">
      <c r="A3" s="64"/>
      <c r="B3" s="65"/>
      <c r="C3" s="65"/>
      <c r="D3" s="65"/>
      <c r="E3" s="65"/>
      <c r="F3" s="65"/>
      <c r="G3" s="65"/>
      <c r="H3" s="65"/>
      <c r="I3" s="65"/>
      <c r="J3" s="65"/>
      <c r="K3" s="65"/>
      <c r="L3" s="65"/>
      <c r="M3" s="65"/>
      <c r="N3" s="65"/>
      <c r="O3" s="65"/>
      <c r="P3" s="52"/>
    </row>
    <row r="4" spans="1:16" ht="12.75">
      <c r="A4" s="64" t="s">
        <v>421</v>
      </c>
      <c r="B4" s="65"/>
      <c r="C4" s="65"/>
      <c r="D4" s="65"/>
      <c r="E4" s="1882" t="s">
        <v>1105</v>
      </c>
      <c r="F4" s="1882"/>
      <c r="G4" s="1882"/>
      <c r="H4" s="1882"/>
      <c r="I4" s="1882"/>
      <c r="J4" s="1882"/>
      <c r="K4" s="65"/>
      <c r="L4" s="65" t="s">
        <v>1462</v>
      </c>
      <c r="M4" s="65"/>
      <c r="N4" s="65"/>
      <c r="O4" s="65"/>
      <c r="P4" s="53"/>
    </row>
    <row r="5" spans="1:16" ht="12.75">
      <c r="A5" s="64" t="s">
        <v>422</v>
      </c>
      <c r="B5" s="65"/>
      <c r="C5" s="65"/>
      <c r="D5" s="65"/>
      <c r="E5" s="2012"/>
      <c r="F5" s="1882"/>
      <c r="G5" s="1882"/>
      <c r="H5" s="1882"/>
      <c r="I5" s="1882"/>
      <c r="J5" s="1882"/>
      <c r="K5" s="65"/>
      <c r="L5" s="65"/>
      <c r="M5" s="65"/>
      <c r="N5" s="65"/>
      <c r="O5" s="65"/>
      <c r="P5" s="53"/>
    </row>
    <row r="6" spans="1:16" ht="12.75">
      <c r="A6" s="64" t="s">
        <v>423</v>
      </c>
      <c r="B6" s="65"/>
      <c r="C6" s="65"/>
      <c r="D6" s="65"/>
      <c r="E6" s="1882"/>
      <c r="F6" s="1882"/>
      <c r="G6" s="1882"/>
      <c r="H6" s="1882"/>
      <c r="I6" s="1882"/>
      <c r="J6" s="1882"/>
      <c r="K6" s="65"/>
      <c r="L6" s="65"/>
      <c r="M6" s="65"/>
      <c r="N6" s="65"/>
      <c r="O6" s="65"/>
      <c r="P6" s="53"/>
    </row>
    <row r="7" spans="1:16" ht="13.5" thickBot="1">
      <c r="A7" s="66"/>
      <c r="B7" s="58"/>
      <c r="C7" s="58"/>
      <c r="D7" s="58"/>
      <c r="E7" s="58"/>
      <c r="F7" s="58"/>
      <c r="G7" s="58"/>
      <c r="H7" s="58"/>
      <c r="I7" s="58"/>
      <c r="J7" s="58"/>
      <c r="K7" s="58"/>
      <c r="L7" s="58"/>
      <c r="M7" s="58"/>
      <c r="N7" s="58"/>
      <c r="O7" s="58"/>
      <c r="P7" s="59"/>
    </row>
    <row r="8" spans="1:17" ht="12.75">
      <c r="A8" s="1912" t="s">
        <v>319</v>
      </c>
      <c r="B8" s="1913"/>
      <c r="C8" s="1913"/>
      <c r="D8" s="1913"/>
      <c r="E8" s="1913"/>
      <c r="F8" s="1913"/>
      <c r="G8" s="1913"/>
      <c r="H8" s="1913"/>
      <c r="I8" s="1913"/>
      <c r="J8" s="1913"/>
      <c r="K8" s="1913"/>
      <c r="L8" s="1913"/>
      <c r="M8" s="1913"/>
      <c r="N8" s="1913"/>
      <c r="O8" s="1913"/>
      <c r="P8" s="1914"/>
      <c r="Q8" s="2"/>
    </row>
    <row r="9" spans="1:17" ht="12.75" customHeight="1">
      <c r="A9" s="1692" t="s">
        <v>450</v>
      </c>
      <c r="B9" s="1776"/>
      <c r="C9" s="1776"/>
      <c r="D9" s="1776"/>
      <c r="E9" s="1776"/>
      <c r="F9" s="1776"/>
      <c r="G9" s="1776"/>
      <c r="H9" s="1776"/>
      <c r="I9" s="1776"/>
      <c r="J9" s="1776"/>
      <c r="K9" s="1776"/>
      <c r="L9" s="1776"/>
      <c r="M9" s="1776"/>
      <c r="N9" s="1776"/>
      <c r="O9" s="1776"/>
      <c r="P9" s="1777"/>
      <c r="Q9" s="2"/>
    </row>
    <row r="10" spans="1:17" ht="12.75">
      <c r="A10" s="1778"/>
      <c r="B10" s="1779"/>
      <c r="C10" s="1779"/>
      <c r="D10" s="1779"/>
      <c r="E10" s="1779"/>
      <c r="F10" s="1779"/>
      <c r="G10" s="1779"/>
      <c r="H10" s="1779"/>
      <c r="I10" s="1779"/>
      <c r="J10" s="1779"/>
      <c r="K10" s="1779"/>
      <c r="L10" s="1779"/>
      <c r="M10" s="1779"/>
      <c r="N10" s="1779"/>
      <c r="O10" s="1779"/>
      <c r="P10" s="1780"/>
      <c r="Q10" s="2"/>
    </row>
    <row r="11" spans="1:17" ht="12.75">
      <c r="A11" s="1883" t="s">
        <v>431</v>
      </c>
      <c r="B11" s="1884"/>
      <c r="C11" s="1884"/>
      <c r="D11" s="1884"/>
      <c r="E11" s="1884"/>
      <c r="F11" s="1884"/>
      <c r="G11" s="1884"/>
      <c r="H11" s="1884"/>
      <c r="I11" s="1884"/>
      <c r="J11" s="1884"/>
      <c r="K11" s="1884"/>
      <c r="L11" s="1884"/>
      <c r="M11" s="1884"/>
      <c r="N11" s="1884"/>
      <c r="O11" s="1884"/>
      <c r="P11" s="1885"/>
      <c r="Q11" s="7"/>
    </row>
    <row r="12" spans="1:17" ht="14.25" customHeight="1">
      <c r="A12" s="1782" t="s">
        <v>748</v>
      </c>
      <c r="B12" s="1693"/>
      <c r="C12" s="1693"/>
      <c r="D12" s="1693"/>
      <c r="E12" s="1693"/>
      <c r="F12" s="1693"/>
      <c r="G12" s="1693"/>
      <c r="H12" s="1693"/>
      <c r="I12" s="1693"/>
      <c r="J12" s="1693"/>
      <c r="K12" s="1693"/>
      <c r="L12" s="1693"/>
      <c r="M12" s="1693"/>
      <c r="N12" s="1693"/>
      <c r="O12" s="1693"/>
      <c r="P12" s="1694"/>
      <c r="Q12" s="2"/>
    </row>
    <row r="13" spans="1:17" ht="14.25" customHeight="1">
      <c r="A13" s="1783"/>
      <c r="B13" s="1784"/>
      <c r="C13" s="1784"/>
      <c r="D13" s="1784"/>
      <c r="E13" s="1784"/>
      <c r="F13" s="1784"/>
      <c r="G13" s="1784"/>
      <c r="H13" s="1784"/>
      <c r="I13" s="1784"/>
      <c r="J13" s="1784"/>
      <c r="K13" s="1784"/>
      <c r="L13" s="1784"/>
      <c r="M13" s="1784"/>
      <c r="N13" s="1784"/>
      <c r="O13" s="1784"/>
      <c r="P13" s="1785"/>
      <c r="Q13" s="2"/>
    </row>
    <row r="14" spans="1:17" ht="14.25" customHeight="1">
      <c r="A14" s="1783"/>
      <c r="B14" s="1784"/>
      <c r="C14" s="1784"/>
      <c r="D14" s="1784"/>
      <c r="E14" s="1784"/>
      <c r="F14" s="1784"/>
      <c r="G14" s="1784"/>
      <c r="H14" s="1784"/>
      <c r="I14" s="1784"/>
      <c r="J14" s="1784"/>
      <c r="K14" s="1784"/>
      <c r="L14" s="1784"/>
      <c r="M14" s="1784"/>
      <c r="N14" s="1784"/>
      <c r="O14" s="1784"/>
      <c r="P14" s="1785"/>
      <c r="Q14" s="2"/>
    </row>
    <row r="15" spans="1:17" ht="14.25" customHeight="1">
      <c r="A15" s="1783"/>
      <c r="B15" s="1784"/>
      <c r="C15" s="1784"/>
      <c r="D15" s="1784"/>
      <c r="E15" s="1784"/>
      <c r="F15" s="1784"/>
      <c r="G15" s="1784"/>
      <c r="H15" s="1784"/>
      <c r="I15" s="1784"/>
      <c r="J15" s="1784"/>
      <c r="K15" s="1784"/>
      <c r="L15" s="1784"/>
      <c r="M15" s="1784"/>
      <c r="N15" s="1784"/>
      <c r="O15" s="1784"/>
      <c r="P15" s="1785"/>
      <c r="Q15" s="2"/>
    </row>
    <row r="16" spans="1:17" ht="14.25" customHeight="1">
      <c r="A16" s="1786"/>
      <c r="B16" s="1787"/>
      <c r="C16" s="1787"/>
      <c r="D16" s="1787"/>
      <c r="E16" s="1787"/>
      <c r="F16" s="1787"/>
      <c r="G16" s="1787"/>
      <c r="H16" s="1787"/>
      <c r="I16" s="1787"/>
      <c r="J16" s="1787"/>
      <c r="K16" s="1787"/>
      <c r="L16" s="1787"/>
      <c r="M16" s="1787"/>
      <c r="N16" s="1787"/>
      <c r="O16" s="1787"/>
      <c r="P16" s="1788"/>
      <c r="Q16" s="2"/>
    </row>
    <row r="17" spans="1:17" ht="14.25" customHeight="1">
      <c r="A17" s="1883" t="s">
        <v>373</v>
      </c>
      <c r="B17" s="1884"/>
      <c r="C17" s="1884"/>
      <c r="D17" s="1884"/>
      <c r="E17" s="1884"/>
      <c r="F17" s="1884"/>
      <c r="G17" s="1884"/>
      <c r="H17" s="1884"/>
      <c r="I17" s="1884"/>
      <c r="J17" s="1884"/>
      <c r="K17" s="1884"/>
      <c r="L17" s="1884"/>
      <c r="M17" s="1884"/>
      <c r="N17" s="1884"/>
      <c r="O17" s="1884"/>
      <c r="P17" s="1885"/>
      <c r="Q17" s="2"/>
    </row>
    <row r="18" spans="1:17" ht="41.25" customHeight="1">
      <c r="A18" s="1689" t="s">
        <v>374</v>
      </c>
      <c r="B18" s="1690"/>
      <c r="C18" s="1690"/>
      <c r="D18" s="1690"/>
      <c r="E18" s="1690"/>
      <c r="F18" s="1690"/>
      <c r="G18" s="1690"/>
      <c r="H18" s="1690"/>
      <c r="I18" s="1690"/>
      <c r="J18" s="1690"/>
      <c r="K18" s="1690"/>
      <c r="L18" s="1690"/>
      <c r="M18" s="1690"/>
      <c r="N18" s="1690"/>
      <c r="O18" s="1690"/>
      <c r="P18" s="1691"/>
      <c r="Q18" s="2"/>
    </row>
    <row r="19" spans="1:17" ht="14.25" customHeight="1">
      <c r="A19" s="1883" t="s">
        <v>376</v>
      </c>
      <c r="B19" s="1884"/>
      <c r="C19" s="1884"/>
      <c r="D19" s="1884"/>
      <c r="E19" s="1884"/>
      <c r="F19" s="1884"/>
      <c r="G19" s="1884"/>
      <c r="H19" s="1884"/>
      <c r="I19" s="1884"/>
      <c r="J19" s="1884"/>
      <c r="K19" s="1884"/>
      <c r="L19" s="1884"/>
      <c r="M19" s="1884"/>
      <c r="N19" s="1884"/>
      <c r="O19" s="1884"/>
      <c r="P19" s="1885"/>
      <c r="Q19" s="2"/>
    </row>
    <row r="20" spans="1:17" ht="26.25" customHeight="1" thickBot="1">
      <c r="A20" s="1692" t="s">
        <v>299</v>
      </c>
      <c r="B20" s="1776"/>
      <c r="C20" s="1776"/>
      <c r="D20" s="1776"/>
      <c r="E20" s="1776"/>
      <c r="F20" s="1776"/>
      <c r="G20" s="1776"/>
      <c r="H20" s="1776"/>
      <c r="I20" s="1776"/>
      <c r="J20" s="1776"/>
      <c r="K20" s="1776"/>
      <c r="L20" s="1776"/>
      <c r="M20" s="1776"/>
      <c r="N20" s="1776"/>
      <c r="O20" s="1776"/>
      <c r="P20" s="1777"/>
      <c r="Q20" s="2"/>
    </row>
    <row r="21" spans="1:17" ht="13.5" customHeight="1" thickBot="1">
      <c r="A21" s="1915" t="s">
        <v>424</v>
      </c>
      <c r="B21" s="1916"/>
      <c r="C21" s="1916"/>
      <c r="D21" s="1916"/>
      <c r="E21" s="1916"/>
      <c r="F21" s="1916"/>
      <c r="G21" s="1916"/>
      <c r="H21" s="1916"/>
      <c r="I21" s="1916"/>
      <c r="J21" s="1916"/>
      <c r="K21" s="1916"/>
      <c r="L21" s="1916"/>
      <c r="M21" s="1916"/>
      <c r="N21" s="1916"/>
      <c r="O21" s="1917"/>
      <c r="P21" s="1918"/>
      <c r="Q21" s="2"/>
    </row>
    <row r="22" spans="1:18" ht="49.5" customHeight="1">
      <c r="A22" s="1906"/>
      <c r="B22" s="1907"/>
      <c r="C22" s="1907"/>
      <c r="D22" s="1907"/>
      <c r="E22" s="1907"/>
      <c r="F22" s="1907"/>
      <c r="G22" s="67">
        <f>P1-3</f>
        <v>2012</v>
      </c>
      <c r="H22" s="67">
        <f>P1-2</f>
        <v>2013</v>
      </c>
      <c r="I22" s="67">
        <f>P1-1</f>
        <v>2014</v>
      </c>
      <c r="J22" s="68" t="s">
        <v>436</v>
      </c>
      <c r="K22" s="69" t="s">
        <v>400</v>
      </c>
      <c r="L22" s="70" t="s">
        <v>436</v>
      </c>
      <c r="M22" s="71" t="s">
        <v>197</v>
      </c>
      <c r="N22" s="69" t="s">
        <v>198</v>
      </c>
      <c r="O22" s="72" t="s">
        <v>1251</v>
      </c>
      <c r="P22" s="73" t="s">
        <v>199</v>
      </c>
      <c r="Q22" s="2"/>
      <c r="R22" s="3"/>
    </row>
    <row r="23" spans="1:16" ht="12.75" customHeight="1">
      <c r="A23" s="1719" t="s">
        <v>425</v>
      </c>
      <c r="B23" s="1720"/>
      <c r="C23" s="1720"/>
      <c r="D23" s="1720"/>
      <c r="E23" s="1720"/>
      <c r="F23" s="1720"/>
      <c r="G23" s="1904"/>
      <c r="H23" s="1904"/>
      <c r="I23" s="1904"/>
      <c r="J23" s="1904"/>
      <c r="K23" s="1904"/>
      <c r="L23" s="1904"/>
      <c r="M23" s="1904"/>
      <c r="N23" s="1904"/>
      <c r="O23" s="1904"/>
      <c r="P23" s="1905"/>
    </row>
    <row r="24" spans="1:17" ht="12.75" customHeight="1">
      <c r="A24" s="1800" t="s">
        <v>395</v>
      </c>
      <c r="B24" s="1801"/>
      <c r="C24" s="1801"/>
      <c r="D24" s="1801"/>
      <c r="E24" s="1801"/>
      <c r="F24" s="1801"/>
      <c r="G24" s="205">
        <f>Caratteristiche!G5</f>
        <v>8614</v>
      </c>
      <c r="H24" s="205">
        <f>Caratteristiche!I5</f>
        <v>8643</v>
      </c>
      <c r="I24" s="205">
        <f>Caratteristiche!K5</f>
        <v>8591</v>
      </c>
      <c r="J24" s="74">
        <f aca="true" t="shared" si="0" ref="J24:J42">(G24+H24+I24)/3</f>
        <v>8616</v>
      </c>
      <c r="K24" s="75"/>
      <c r="L24" s="76">
        <f aca="true" t="shared" si="1" ref="L24:L42">(G24+H24+I24)/3</f>
        <v>8616</v>
      </c>
      <c r="M24" s="374">
        <v>8600</v>
      </c>
      <c r="N24" s="296">
        <f>Caratteristiche!M5</f>
        <v>8604</v>
      </c>
      <c r="O24" s="79"/>
      <c r="P24" s="80"/>
      <c r="Q24" s="22"/>
    </row>
    <row r="25" spans="1:16" ht="14.25" customHeight="1">
      <c r="A25" s="1454" t="s">
        <v>1238</v>
      </c>
      <c r="B25" s="1456"/>
      <c r="C25" s="1456"/>
      <c r="D25" s="1456"/>
      <c r="E25" s="1456"/>
      <c r="F25" s="1456"/>
      <c r="G25" s="1105">
        <v>12170000</v>
      </c>
      <c r="H25" s="1105">
        <v>12156242</v>
      </c>
      <c r="I25" s="1105">
        <v>12156242</v>
      </c>
      <c r="J25" s="1106">
        <f t="shared" si="0"/>
        <v>12160828</v>
      </c>
      <c r="K25" s="1107"/>
      <c r="L25" s="1108">
        <f t="shared" si="1"/>
        <v>12160828</v>
      </c>
      <c r="M25" s="1109">
        <v>12170000</v>
      </c>
      <c r="N25" s="1110">
        <v>12170000</v>
      </c>
      <c r="O25" s="86"/>
      <c r="P25" s="87"/>
    </row>
    <row r="26" spans="1:16" ht="14.25" customHeight="1">
      <c r="A26" s="1664" t="s">
        <v>1239</v>
      </c>
      <c r="B26" s="1665"/>
      <c r="C26" s="1665"/>
      <c r="D26" s="1665"/>
      <c r="E26" s="1665"/>
      <c r="F26" s="1665"/>
      <c r="G26" s="1106">
        <v>2191227</v>
      </c>
      <c r="H26" s="1106">
        <v>2346617</v>
      </c>
      <c r="I26" s="1106">
        <v>2354617</v>
      </c>
      <c r="J26" s="1106">
        <f t="shared" si="0"/>
        <v>2297487</v>
      </c>
      <c r="K26" s="1107"/>
      <c r="L26" s="1108">
        <f t="shared" si="1"/>
        <v>2297487</v>
      </c>
      <c r="M26" s="1111">
        <v>2890000</v>
      </c>
      <c r="N26" s="1110">
        <v>1400</v>
      </c>
      <c r="O26" s="86">
        <f aca="true" t="shared" si="2" ref="O26:O42">(N26/L26)-100%</f>
        <v>-0.9993906385542116</v>
      </c>
      <c r="P26" s="175">
        <f aca="true" t="shared" si="3" ref="P26:P42">(N26/M26)-100%</f>
        <v>-0.999515570934256</v>
      </c>
    </row>
    <row r="27" spans="1:16" ht="14.25" customHeight="1">
      <c r="A27" s="2091" t="s">
        <v>1283</v>
      </c>
      <c r="B27" s="2092"/>
      <c r="C27" s="2092"/>
      <c r="D27" s="2092"/>
      <c r="E27" s="2092"/>
      <c r="F27" s="2093"/>
      <c r="G27" s="1106">
        <v>4015737</v>
      </c>
      <c r="H27" s="1106">
        <v>4015737</v>
      </c>
      <c r="I27" s="1106">
        <v>4023737</v>
      </c>
      <c r="J27" s="1106"/>
      <c r="K27" s="1107"/>
      <c r="L27" s="1108">
        <f t="shared" si="1"/>
        <v>4018403.6666666665</v>
      </c>
      <c r="M27" s="1111">
        <v>4015737</v>
      </c>
      <c r="N27" s="1110">
        <v>4112337</v>
      </c>
      <c r="O27" s="86"/>
      <c r="P27" s="175"/>
    </row>
    <row r="28" spans="1:16" ht="12.75" customHeight="1">
      <c r="A28" s="1664" t="s">
        <v>1240</v>
      </c>
      <c r="B28" s="1665"/>
      <c r="C28" s="1665"/>
      <c r="D28" s="1665"/>
      <c r="E28" s="1665"/>
      <c r="F28" s="1665"/>
      <c r="G28" s="300">
        <v>300</v>
      </c>
      <c r="H28" s="300">
        <v>2010</v>
      </c>
      <c r="I28" s="300">
        <v>1060</v>
      </c>
      <c r="J28" s="300">
        <f t="shared" si="0"/>
        <v>1123.3333333333333</v>
      </c>
      <c r="K28" s="301"/>
      <c r="L28" s="931">
        <f t="shared" si="1"/>
        <v>1123.3333333333333</v>
      </c>
      <c r="M28" s="308">
        <v>1000</v>
      </c>
      <c r="N28" s="309">
        <v>400</v>
      </c>
      <c r="O28" s="86">
        <f t="shared" si="2"/>
        <v>-0.6439169139465875</v>
      </c>
      <c r="P28" s="87">
        <f t="shared" si="3"/>
        <v>-0.6</v>
      </c>
    </row>
    <row r="29" spans="1:16" ht="12" customHeight="1">
      <c r="A29" s="1664" t="s">
        <v>1241</v>
      </c>
      <c r="B29" s="1665"/>
      <c r="C29" s="1665"/>
      <c r="D29" s="1665"/>
      <c r="E29" s="1665"/>
      <c r="F29" s="1665"/>
      <c r="G29" s="1106">
        <v>60000</v>
      </c>
      <c r="H29" s="1106">
        <v>2600</v>
      </c>
      <c r="I29" s="1106">
        <v>1100</v>
      </c>
      <c r="J29" s="1106">
        <f t="shared" si="0"/>
        <v>21233.333333333332</v>
      </c>
      <c r="K29" s="1107"/>
      <c r="L29" s="1108">
        <f t="shared" si="1"/>
        <v>21233.333333333332</v>
      </c>
      <c r="M29" s="1111">
        <v>2890</v>
      </c>
      <c r="N29" s="1110">
        <v>1000</v>
      </c>
      <c r="O29" s="86">
        <f t="shared" si="2"/>
        <v>-0.9529042386185244</v>
      </c>
      <c r="P29" s="175">
        <f t="shared" si="3"/>
        <v>-0.6539792387543253</v>
      </c>
    </row>
    <row r="30" spans="1:16" ht="12" customHeight="1">
      <c r="A30" s="1664" t="s">
        <v>1242</v>
      </c>
      <c r="B30" s="1665"/>
      <c r="C30" s="1665"/>
      <c r="D30" s="1665"/>
      <c r="E30" s="1665"/>
      <c r="F30" s="1665"/>
      <c r="G30" s="1106">
        <v>9818773</v>
      </c>
      <c r="H30" s="1106">
        <v>7893692</v>
      </c>
      <c r="I30" s="1106">
        <v>7885692</v>
      </c>
      <c r="J30" s="1106">
        <f t="shared" si="0"/>
        <v>8532719</v>
      </c>
      <c r="K30" s="1107"/>
      <c r="L30" s="1108">
        <f t="shared" si="1"/>
        <v>8532719</v>
      </c>
      <c r="M30" s="1109"/>
      <c r="N30" s="1112"/>
      <c r="O30" s="86">
        <f t="shared" si="2"/>
        <v>-1</v>
      </c>
      <c r="P30" s="176" t="e">
        <f t="shared" si="3"/>
        <v>#DIV/0!</v>
      </c>
    </row>
    <row r="31" spans="1:17" ht="12" customHeight="1">
      <c r="A31" s="1664" t="s">
        <v>1243</v>
      </c>
      <c r="B31" s="1665"/>
      <c r="C31" s="1665"/>
      <c r="D31" s="1665"/>
      <c r="E31" s="1665"/>
      <c r="F31" s="1665"/>
      <c r="G31" s="300">
        <v>2</v>
      </c>
      <c r="H31" s="300"/>
      <c r="I31" s="300">
        <v>1</v>
      </c>
      <c r="J31" s="300">
        <f t="shared" si="0"/>
        <v>1</v>
      </c>
      <c r="K31" s="301"/>
      <c r="L31" s="931">
        <f t="shared" si="1"/>
        <v>1</v>
      </c>
      <c r="M31" s="308">
        <v>1</v>
      </c>
      <c r="N31" s="309">
        <v>1</v>
      </c>
      <c r="O31" s="86">
        <f t="shared" si="2"/>
        <v>0</v>
      </c>
      <c r="P31" s="87">
        <f t="shared" si="3"/>
        <v>0</v>
      </c>
      <c r="Q31" s="1264"/>
    </row>
    <row r="32" spans="1:17" ht="12.75" customHeight="1">
      <c r="A32" s="1664" t="s">
        <v>1113</v>
      </c>
      <c r="B32" s="1665"/>
      <c r="C32" s="1665"/>
      <c r="D32" s="1665"/>
      <c r="E32" s="1665"/>
      <c r="F32" s="1665"/>
      <c r="G32" s="300">
        <v>2</v>
      </c>
      <c r="H32" s="300"/>
      <c r="I32" s="300">
        <v>1</v>
      </c>
      <c r="J32" s="300">
        <f t="shared" si="0"/>
        <v>1</v>
      </c>
      <c r="K32" s="301"/>
      <c r="L32" s="931">
        <f t="shared" si="1"/>
        <v>1</v>
      </c>
      <c r="M32" s="308">
        <v>1</v>
      </c>
      <c r="N32" s="309">
        <v>1</v>
      </c>
      <c r="O32" s="86">
        <f t="shared" si="2"/>
        <v>0</v>
      </c>
      <c r="P32" s="174">
        <f t="shared" si="3"/>
        <v>0</v>
      </c>
      <c r="Q32" s="1264"/>
    </row>
    <row r="33" spans="1:17" ht="12.75" customHeight="1">
      <c r="A33" s="2036" t="s">
        <v>1126</v>
      </c>
      <c r="B33" s="1966"/>
      <c r="C33" s="1966"/>
      <c r="D33" s="1966"/>
      <c r="E33" s="1966"/>
      <c r="F33" s="1967"/>
      <c r="G33" s="300">
        <v>1</v>
      </c>
      <c r="H33" s="300"/>
      <c r="I33" s="300"/>
      <c r="J33" s="300"/>
      <c r="K33" s="301"/>
      <c r="L33" s="931"/>
      <c r="M33" s="308">
        <v>1</v>
      </c>
      <c r="N33" s="1113">
        <v>1</v>
      </c>
      <c r="O33" s="86"/>
      <c r="P33" s="174">
        <f t="shared" si="3"/>
        <v>0</v>
      </c>
      <c r="Q33" s="1264"/>
    </row>
    <row r="34" spans="1:17" ht="12.75" customHeight="1">
      <c r="A34" s="2036" t="s">
        <v>1127</v>
      </c>
      <c r="B34" s="1966"/>
      <c r="C34" s="1966"/>
      <c r="D34" s="1966"/>
      <c r="E34" s="1966"/>
      <c r="F34" s="1967"/>
      <c r="G34" s="300">
        <v>1</v>
      </c>
      <c r="H34" s="300"/>
      <c r="I34" s="300"/>
      <c r="J34" s="300"/>
      <c r="K34" s="301"/>
      <c r="L34" s="931"/>
      <c r="M34" s="308"/>
      <c r="N34" s="1113">
        <v>1</v>
      </c>
      <c r="O34" s="86"/>
      <c r="P34" s="174" t="e">
        <f t="shared" si="3"/>
        <v>#DIV/0!</v>
      </c>
      <c r="Q34" s="1264"/>
    </row>
    <row r="35" spans="1:17" ht="12.75" customHeight="1">
      <c r="A35" s="2036" t="s">
        <v>1128</v>
      </c>
      <c r="B35" s="1966"/>
      <c r="C35" s="1966"/>
      <c r="D35" s="1966"/>
      <c r="E35" s="1966"/>
      <c r="F35" s="1967"/>
      <c r="G35" s="300">
        <v>1</v>
      </c>
      <c r="H35" s="300"/>
      <c r="I35" s="300"/>
      <c r="J35" s="300"/>
      <c r="K35" s="301"/>
      <c r="L35" s="931"/>
      <c r="M35" s="308"/>
      <c r="N35" s="1113">
        <v>1</v>
      </c>
      <c r="O35" s="86"/>
      <c r="P35" s="174" t="e">
        <f t="shared" si="3"/>
        <v>#DIV/0!</v>
      </c>
      <c r="Q35" s="1264"/>
    </row>
    <row r="36" spans="1:17" ht="12.75" customHeight="1">
      <c r="A36" s="2036" t="s">
        <v>1129</v>
      </c>
      <c r="B36" s="1966"/>
      <c r="C36" s="1966"/>
      <c r="D36" s="1966"/>
      <c r="E36" s="1966"/>
      <c r="F36" s="1967"/>
      <c r="G36" s="300">
        <v>1</v>
      </c>
      <c r="H36" s="300"/>
      <c r="I36" s="300"/>
      <c r="J36" s="300"/>
      <c r="K36" s="301"/>
      <c r="L36" s="931"/>
      <c r="M36" s="308"/>
      <c r="N36" s="1113"/>
      <c r="O36" s="86"/>
      <c r="P36" s="174" t="e">
        <f t="shared" si="3"/>
        <v>#DIV/0!</v>
      </c>
      <c r="Q36" s="1264"/>
    </row>
    <row r="37" spans="1:17" ht="12.75" customHeight="1">
      <c r="A37" s="2036" t="s">
        <v>1130</v>
      </c>
      <c r="B37" s="1966"/>
      <c r="C37" s="1966"/>
      <c r="D37" s="1966"/>
      <c r="E37" s="1966"/>
      <c r="F37" s="1967"/>
      <c r="G37" s="300">
        <v>1</v>
      </c>
      <c r="H37" s="300"/>
      <c r="I37" s="300"/>
      <c r="J37" s="300"/>
      <c r="K37" s="301"/>
      <c r="L37" s="931"/>
      <c r="M37" s="308">
        <v>1</v>
      </c>
      <c r="N37" s="1113">
        <v>1</v>
      </c>
      <c r="O37" s="86"/>
      <c r="P37" s="174">
        <f t="shared" si="3"/>
        <v>0</v>
      </c>
      <c r="Q37" s="1264"/>
    </row>
    <row r="38" spans="1:17" ht="12.75" customHeight="1">
      <c r="A38" s="2036" t="s">
        <v>1131</v>
      </c>
      <c r="B38" s="1966"/>
      <c r="C38" s="1966"/>
      <c r="D38" s="1966"/>
      <c r="E38" s="1966"/>
      <c r="F38" s="1967"/>
      <c r="G38" s="300">
        <v>59</v>
      </c>
      <c r="H38" s="300"/>
      <c r="I38" s="300"/>
      <c r="J38" s="300"/>
      <c r="K38" s="301"/>
      <c r="L38" s="931"/>
      <c r="M38" s="308">
        <v>11</v>
      </c>
      <c r="N38" s="1113">
        <v>11</v>
      </c>
      <c r="O38" s="86"/>
      <c r="P38" s="174">
        <f t="shared" si="3"/>
        <v>0</v>
      </c>
      <c r="Q38" s="1264"/>
    </row>
    <row r="39" spans="1:17" ht="12.75" customHeight="1">
      <c r="A39" s="2036" t="s">
        <v>1132</v>
      </c>
      <c r="B39" s="1966"/>
      <c r="C39" s="1966"/>
      <c r="D39" s="1966"/>
      <c r="E39" s="1966"/>
      <c r="F39" s="1967"/>
      <c r="G39" s="300">
        <v>59</v>
      </c>
      <c r="H39" s="300"/>
      <c r="I39" s="300"/>
      <c r="J39" s="300"/>
      <c r="K39" s="301"/>
      <c r="L39" s="931"/>
      <c r="M39" s="308">
        <v>11</v>
      </c>
      <c r="N39" s="1113">
        <v>11</v>
      </c>
      <c r="O39" s="86"/>
      <c r="P39" s="174">
        <f t="shared" si="3"/>
        <v>0</v>
      </c>
      <c r="Q39" s="1264"/>
    </row>
    <row r="40" spans="1:17" ht="12.75" customHeight="1">
      <c r="A40" s="2036" t="s">
        <v>1133</v>
      </c>
      <c r="B40" s="1966"/>
      <c r="C40" s="1966"/>
      <c r="D40" s="1966"/>
      <c r="E40" s="1966"/>
      <c r="F40" s="1967"/>
      <c r="G40" s="300">
        <v>5</v>
      </c>
      <c r="H40" s="300"/>
      <c r="I40" s="300"/>
      <c r="J40" s="300"/>
      <c r="K40" s="301"/>
      <c r="L40" s="931"/>
      <c r="M40" s="308">
        <v>5</v>
      </c>
      <c r="N40" s="1113">
        <v>3</v>
      </c>
      <c r="O40" s="86"/>
      <c r="P40" s="174">
        <f t="shared" si="3"/>
        <v>-0.4</v>
      </c>
      <c r="Q40" s="1264"/>
    </row>
    <row r="41" spans="1:17" ht="12" customHeight="1">
      <c r="A41" s="1664" t="s">
        <v>1244</v>
      </c>
      <c r="B41" s="1665"/>
      <c r="C41" s="1665"/>
      <c r="D41" s="1665"/>
      <c r="E41" s="1665"/>
      <c r="F41" s="1665"/>
      <c r="G41" s="300"/>
      <c r="H41" s="300"/>
      <c r="I41" s="300"/>
      <c r="J41" s="300">
        <f t="shared" si="0"/>
        <v>0</v>
      </c>
      <c r="K41" s="301"/>
      <c r="L41" s="931">
        <f t="shared" si="1"/>
        <v>0</v>
      </c>
      <c r="M41" s="308"/>
      <c r="N41" s="309"/>
      <c r="O41" s="86" t="e">
        <f t="shared" si="2"/>
        <v>#DIV/0!</v>
      </c>
      <c r="P41" s="87" t="e">
        <f t="shared" si="3"/>
        <v>#DIV/0!</v>
      </c>
      <c r="Q41" s="1264"/>
    </row>
    <row r="42" spans="1:16" ht="12" customHeight="1">
      <c r="A42" s="1664" t="s">
        <v>1245</v>
      </c>
      <c r="B42" s="1665"/>
      <c r="C42" s="1665"/>
      <c r="D42" s="1665"/>
      <c r="E42" s="1665"/>
      <c r="F42" s="1665"/>
      <c r="G42" s="300"/>
      <c r="H42" s="300"/>
      <c r="I42" s="300"/>
      <c r="J42" s="300">
        <f t="shared" si="0"/>
        <v>0</v>
      </c>
      <c r="K42" s="301"/>
      <c r="L42" s="931">
        <f t="shared" si="1"/>
        <v>0</v>
      </c>
      <c r="M42" s="308"/>
      <c r="N42" s="309"/>
      <c r="O42" s="86" t="e">
        <f t="shared" si="2"/>
        <v>#DIV/0!</v>
      </c>
      <c r="P42" s="175" t="e">
        <f t="shared" si="3"/>
        <v>#DIV/0!</v>
      </c>
    </row>
    <row r="43" spans="1:16" ht="12.75" hidden="1">
      <c r="A43" s="1401"/>
      <c r="B43" s="1402"/>
      <c r="C43" s="1402"/>
      <c r="D43" s="1402"/>
      <c r="E43" s="1402"/>
      <c r="F43" s="1402"/>
      <c r="G43" s="1402"/>
      <c r="H43" s="1402"/>
      <c r="I43" s="1402"/>
      <c r="J43" s="1402"/>
      <c r="K43" s="1402"/>
      <c r="L43" s="1802"/>
      <c r="M43" s="1402"/>
      <c r="N43" s="1402"/>
      <c r="O43" s="1802"/>
      <c r="P43" s="1803"/>
    </row>
    <row r="44" spans="1:18" ht="12.75" customHeight="1">
      <c r="A44" s="1719" t="s">
        <v>426</v>
      </c>
      <c r="B44" s="1720"/>
      <c r="C44" s="1720"/>
      <c r="D44" s="1720"/>
      <c r="E44" s="1720"/>
      <c r="F44" s="1720"/>
      <c r="G44" s="1793"/>
      <c r="H44" s="1793"/>
      <c r="I44" s="1793"/>
      <c r="J44" s="1793"/>
      <c r="K44" s="1793"/>
      <c r="L44" s="1793"/>
      <c r="M44" s="1793"/>
      <c r="N44" s="1793"/>
      <c r="O44" s="1793"/>
      <c r="P44" s="1794"/>
      <c r="R44" s="5"/>
    </row>
    <row r="45" spans="1:18" ht="27.75" customHeight="1">
      <c r="A45" s="1791" t="s">
        <v>150</v>
      </c>
      <c r="B45" s="1792"/>
      <c r="C45" s="1792"/>
      <c r="D45" s="1792"/>
      <c r="E45" s="1792"/>
      <c r="F45" s="1792"/>
      <c r="G45" s="74">
        <v>60</v>
      </c>
      <c r="H45" s="74">
        <v>60</v>
      </c>
      <c r="I45" s="74">
        <v>60</v>
      </c>
      <c r="J45" s="74">
        <f>(G45+H45+I45)/3</f>
        <v>60</v>
      </c>
      <c r="K45" s="75"/>
      <c r="L45" s="76">
        <f>(G45+H45+I45)/3</f>
        <v>60</v>
      </c>
      <c r="M45" s="77">
        <v>60</v>
      </c>
      <c r="N45" s="78">
        <v>60</v>
      </c>
      <c r="O45" s="79">
        <f>(N45/L45)-100%</f>
        <v>0</v>
      </c>
      <c r="P45" s="80">
        <f>(N45/M45)-100%</f>
        <v>0</v>
      </c>
      <c r="R45" s="5"/>
    </row>
    <row r="46" spans="1:18" ht="23.25" customHeight="1">
      <c r="A46" s="1664" t="s">
        <v>386</v>
      </c>
      <c r="B46" s="1665"/>
      <c r="C46" s="1665"/>
      <c r="D46" s="1665"/>
      <c r="E46" s="1665"/>
      <c r="F46" s="1665"/>
      <c r="G46" s="195">
        <v>1</v>
      </c>
      <c r="H46" s="195">
        <v>1</v>
      </c>
      <c r="I46" s="195">
        <v>1</v>
      </c>
      <c r="J46" s="81">
        <f>(G46+H46+I46)/3</f>
        <v>1</v>
      </c>
      <c r="K46" s="82"/>
      <c r="L46" s="202">
        <f>(G46+H46+I46)/3</f>
        <v>1</v>
      </c>
      <c r="M46" s="196">
        <v>1</v>
      </c>
      <c r="N46" s="197">
        <v>1</v>
      </c>
      <c r="O46" s="86">
        <f>(N46/L46)-100%</f>
        <v>0</v>
      </c>
      <c r="P46" s="87">
        <f>(N46/M46)-100%</f>
        <v>0</v>
      </c>
      <c r="R46" s="5"/>
    </row>
    <row r="47" spans="1:18" ht="24" customHeight="1">
      <c r="A47" s="1664" t="s">
        <v>1246</v>
      </c>
      <c r="B47" s="1665"/>
      <c r="C47" s="1665"/>
      <c r="D47" s="1665"/>
      <c r="E47" s="1665"/>
      <c r="F47" s="1665"/>
      <c r="G47" s="74">
        <v>120</v>
      </c>
      <c r="H47" s="74">
        <v>120</v>
      </c>
      <c r="I47" s="74">
        <v>120</v>
      </c>
      <c r="J47" s="81">
        <f>(G47+H47+I47)/3</f>
        <v>120</v>
      </c>
      <c r="K47" s="82"/>
      <c r="L47" s="83">
        <f>(G47+H47+I47)/3</f>
        <v>120</v>
      </c>
      <c r="M47" s="77">
        <v>120</v>
      </c>
      <c r="N47" s="78">
        <v>60</v>
      </c>
      <c r="O47" s="86">
        <f>(N47/L47)-100%</f>
        <v>-0.5</v>
      </c>
      <c r="P47" s="87">
        <f>(N47/M47)-100%</f>
        <v>-0.5</v>
      </c>
      <c r="R47" s="5"/>
    </row>
    <row r="48" spans="1:16" ht="14.25" customHeight="1">
      <c r="A48" s="1719" t="s">
        <v>427</v>
      </c>
      <c r="B48" s="1720"/>
      <c r="C48" s="1720"/>
      <c r="D48" s="1720"/>
      <c r="E48" s="1720"/>
      <c r="F48" s="1720"/>
      <c r="G48" s="1720"/>
      <c r="H48" s="1720"/>
      <c r="I48" s="1720"/>
      <c r="J48" s="1720"/>
      <c r="K48" s="1720"/>
      <c r="L48" s="1720"/>
      <c r="M48" s="1720"/>
      <c r="N48" s="1720"/>
      <c r="O48" s="1720"/>
      <c r="P48" s="1721"/>
    </row>
    <row r="49" spans="1:16" ht="16.5" customHeight="1">
      <c r="A49" s="1664" t="s">
        <v>370</v>
      </c>
      <c r="B49" s="1665"/>
      <c r="C49" s="1665"/>
      <c r="D49" s="1665"/>
      <c r="E49" s="1665"/>
      <c r="F49" s="1665"/>
      <c r="G49" s="109">
        <v>64789.79</v>
      </c>
      <c r="H49" s="109">
        <v>81217.43</v>
      </c>
      <c r="I49" s="109">
        <v>61797.93</v>
      </c>
      <c r="J49" s="74">
        <f>(G49+H49+I49)/3</f>
        <v>69268.38333333333</v>
      </c>
      <c r="K49" s="75"/>
      <c r="L49" s="181">
        <f>(G49+H49+I49)/3</f>
        <v>69268.38333333333</v>
      </c>
      <c r="M49" s="110">
        <f>'[1]COSTO PROCESSO'!$K$534</f>
        <v>98925.567</v>
      </c>
      <c r="N49" s="111">
        <f>'[1]COSTO PROCESSO'!$L$534</f>
        <v>94630.32699999999</v>
      </c>
      <c r="O49" s="79">
        <f>(N49/L49)-100%</f>
        <v>0.3661402568704384</v>
      </c>
      <c r="P49" s="80">
        <f>(N49/M49)-100%</f>
        <v>-0.0434189070657538</v>
      </c>
    </row>
    <row r="50" spans="1:16" ht="12.75">
      <c r="A50" s="1454" t="s">
        <v>71</v>
      </c>
      <c r="B50" s="1456"/>
      <c r="C50" s="1456"/>
      <c r="D50" s="1456"/>
      <c r="E50" s="1456"/>
      <c r="F50" s="1456"/>
      <c r="G50" s="116">
        <v>5</v>
      </c>
      <c r="H50" s="116">
        <v>5</v>
      </c>
      <c r="I50" s="116">
        <v>4</v>
      </c>
      <c r="J50" s="81">
        <f>(G50+H50+I50)/3</f>
        <v>4.666666666666667</v>
      </c>
      <c r="K50" s="82"/>
      <c r="L50" s="83">
        <f>(G50+H50+I50)/3</f>
        <v>4.666666666666667</v>
      </c>
      <c r="M50" s="118">
        <v>4</v>
      </c>
      <c r="N50" s="119">
        <v>4</v>
      </c>
      <c r="O50" s="86">
        <f>(N50/L50)-100%</f>
        <v>-0.1428571428571429</v>
      </c>
      <c r="P50" s="87">
        <f>(N50/M50)-100%</f>
        <v>0</v>
      </c>
    </row>
    <row r="51" spans="1:16" ht="12.75" customHeight="1">
      <c r="A51" s="1513" t="s">
        <v>698</v>
      </c>
      <c r="B51" s="1514"/>
      <c r="C51" s="1514"/>
      <c r="D51" s="1514"/>
      <c r="E51" s="1514"/>
      <c r="F51" s="1455"/>
      <c r="G51" s="247"/>
      <c r="H51" s="247"/>
      <c r="I51" s="247"/>
      <c r="J51" s="246">
        <f>(G51+H51+I51)/3</f>
        <v>0</v>
      </c>
      <c r="K51" s="251"/>
      <c r="L51" s="315">
        <f>(G51+H51+I51)/3</f>
        <v>0</v>
      </c>
      <c r="M51" s="441"/>
      <c r="N51" s="442"/>
      <c r="O51" s="305" t="e">
        <f>(N51/L51)-100%</f>
        <v>#DIV/0!</v>
      </c>
      <c r="P51" s="306" t="e">
        <f>(N51/M51)-100%</f>
        <v>#DIV/0!</v>
      </c>
    </row>
    <row r="52" spans="1:16" ht="12.75">
      <c r="A52" s="2094" t="s">
        <v>699</v>
      </c>
      <c r="B52" s="2095"/>
      <c r="C52" s="2095"/>
      <c r="D52" s="2095"/>
      <c r="E52" s="2095"/>
      <c r="F52" s="2096"/>
      <c r="G52" s="521">
        <v>10067.2</v>
      </c>
      <c r="H52" s="521">
        <v>12584</v>
      </c>
      <c r="I52" s="521">
        <v>17639.79</v>
      </c>
      <c r="J52" s="521">
        <f>(G52+H52+I52)/3</f>
        <v>13430.330000000002</v>
      </c>
      <c r="K52" s="522"/>
      <c r="L52" s="315">
        <f>(G52+H52+I52)/3</f>
        <v>13430.330000000002</v>
      </c>
      <c r="M52" s="523">
        <v>25000</v>
      </c>
      <c r="N52" s="524">
        <v>35000</v>
      </c>
      <c r="O52" s="439">
        <f>(N52/L52)-100%</f>
        <v>1.606041698156337</v>
      </c>
      <c r="P52" s="440">
        <f>(N52/M52)-100%</f>
        <v>0.3999999999999999</v>
      </c>
    </row>
    <row r="53" spans="1:19" ht="12" customHeight="1">
      <c r="A53" s="1719" t="s">
        <v>428</v>
      </c>
      <c r="B53" s="1720"/>
      <c r="C53" s="1720"/>
      <c r="D53" s="1720"/>
      <c r="E53" s="1720"/>
      <c r="F53" s="1720"/>
      <c r="G53" s="1720"/>
      <c r="H53" s="1720"/>
      <c r="I53" s="1720"/>
      <c r="J53" s="1720"/>
      <c r="K53" s="1720"/>
      <c r="L53" s="1720"/>
      <c r="M53" s="1720"/>
      <c r="N53" s="1720"/>
      <c r="O53" s="1720"/>
      <c r="P53" s="1721"/>
      <c r="S53" s="8"/>
    </row>
    <row r="54" spans="1:16" ht="15" customHeight="1">
      <c r="A54" s="1818"/>
      <c r="B54" s="1819"/>
      <c r="C54" s="1819"/>
      <c r="D54" s="1819"/>
      <c r="E54" s="1819"/>
      <c r="F54" s="1819"/>
      <c r="G54" s="74"/>
      <c r="H54" s="74"/>
      <c r="I54" s="74"/>
      <c r="J54" s="74">
        <f>(G54+H54+I54)/3</f>
        <v>0</v>
      </c>
      <c r="K54" s="75"/>
      <c r="L54" s="76">
        <f>(G54+H54+I54)/3</f>
        <v>0</v>
      </c>
      <c r="M54" s="77"/>
      <c r="N54" s="78"/>
      <c r="O54" s="79" t="e">
        <f>(N54/L54)-100%</f>
        <v>#DIV/0!</v>
      </c>
      <c r="P54" s="80" t="e">
        <f>(N54/M54)-100%</f>
        <v>#DIV/0!</v>
      </c>
    </row>
    <row r="55" spans="1:16" ht="13.5" thickBot="1">
      <c r="A55" s="1931"/>
      <c r="B55" s="1932"/>
      <c r="C55" s="1932"/>
      <c r="D55" s="1932"/>
      <c r="E55" s="1932"/>
      <c r="F55" s="1932"/>
      <c r="G55" s="90"/>
      <c r="H55" s="90"/>
      <c r="I55" s="90"/>
      <c r="J55" s="90">
        <f>(G55+H55+I55)/3</f>
        <v>0</v>
      </c>
      <c r="K55" s="91"/>
      <c r="L55" s="178">
        <f>(G55+H55+I55)/3</f>
        <v>0</v>
      </c>
      <c r="M55" s="93"/>
      <c r="N55" s="94"/>
      <c r="O55" s="179" t="e">
        <f>(N55/L55)-100%</f>
        <v>#DIV/0!</v>
      </c>
      <c r="P55" s="176" t="e">
        <f>(N55/M55)-100%</f>
        <v>#DIV/0!</v>
      </c>
    </row>
    <row r="56" spans="1:16" ht="18.75" customHeight="1" thickBot="1">
      <c r="A56" s="1933"/>
      <c r="B56" s="1934"/>
      <c r="C56" s="1934"/>
      <c r="D56" s="1934"/>
      <c r="E56" s="1934"/>
      <c r="F56" s="1934"/>
      <c r="G56" s="1934"/>
      <c r="H56" s="1934"/>
      <c r="I56" s="1934"/>
      <c r="J56" s="1934"/>
      <c r="K56" s="1934"/>
      <c r="L56" s="1934"/>
      <c r="M56" s="1934"/>
      <c r="N56" s="1934"/>
      <c r="O56" s="1934"/>
      <c r="P56" s="1935"/>
    </row>
    <row r="57" spans="1:16" ht="12.75">
      <c r="A57" s="1940" t="s">
        <v>430</v>
      </c>
      <c r="B57" s="1941"/>
      <c r="C57" s="1941"/>
      <c r="D57" s="1941"/>
      <c r="E57" s="1941"/>
      <c r="F57" s="1942"/>
      <c r="G57" s="1362" t="s">
        <v>434</v>
      </c>
      <c r="H57" s="1936"/>
      <c r="I57" s="1936"/>
      <c r="J57" s="1936"/>
      <c r="K57" s="1936"/>
      <c r="L57" s="1936"/>
      <c r="M57" s="1936"/>
      <c r="N57" s="1936"/>
      <c r="O57" s="1936"/>
      <c r="P57" s="1937"/>
    </row>
    <row r="58" spans="1:16" ht="26.25" customHeight="1">
      <c r="A58" s="1875" t="s">
        <v>1234</v>
      </c>
      <c r="B58" s="1876"/>
      <c r="C58" s="1877"/>
      <c r="D58" s="209" t="s">
        <v>432</v>
      </c>
      <c r="E58" s="1879" t="s">
        <v>675</v>
      </c>
      <c r="F58" s="1880"/>
      <c r="G58" s="1875" t="s">
        <v>1235</v>
      </c>
      <c r="H58" s="1876"/>
      <c r="I58" s="1876"/>
      <c r="J58" s="210"/>
      <c r="K58" s="210"/>
      <c r="L58" s="1878" t="s">
        <v>1236</v>
      </c>
      <c r="M58" s="1877"/>
      <c r="N58" s="1876" t="s">
        <v>1237</v>
      </c>
      <c r="O58" s="1876"/>
      <c r="P58" s="1939"/>
    </row>
    <row r="59" spans="1:16" ht="12.75">
      <c r="A59" s="1855" t="s">
        <v>769</v>
      </c>
      <c r="B59" s="1856"/>
      <c r="C59" s="1857"/>
      <c r="D59" s="211" t="s">
        <v>770</v>
      </c>
      <c r="E59" s="1860">
        <v>0.15</v>
      </c>
      <c r="F59" s="1859"/>
      <c r="G59" s="1855"/>
      <c r="H59" s="1856"/>
      <c r="I59" s="1856"/>
      <c r="J59" s="1856"/>
      <c r="K59" s="1857"/>
      <c r="L59" s="1858"/>
      <c r="M59" s="1857"/>
      <c r="N59" s="1858"/>
      <c r="O59" s="1856"/>
      <c r="P59" s="1859"/>
    </row>
    <row r="60" spans="1:16" ht="12.75">
      <c r="A60" s="1855" t="s">
        <v>840</v>
      </c>
      <c r="B60" s="1856"/>
      <c r="C60" s="1857"/>
      <c r="D60" s="211" t="s">
        <v>837</v>
      </c>
      <c r="E60" s="1860">
        <v>0.05</v>
      </c>
      <c r="F60" s="1859"/>
      <c r="G60" s="1855"/>
      <c r="H60" s="1856"/>
      <c r="I60" s="1856"/>
      <c r="J60" s="1856"/>
      <c r="K60" s="1857"/>
      <c r="L60" s="1858"/>
      <c r="M60" s="1857"/>
      <c r="N60" s="1858"/>
      <c r="O60" s="1856"/>
      <c r="P60" s="1859"/>
    </row>
    <row r="61" spans="1:16" ht="12.75">
      <c r="A61" s="1855" t="s">
        <v>745</v>
      </c>
      <c r="B61" s="1856"/>
      <c r="C61" s="1857"/>
      <c r="D61" s="908" t="s">
        <v>743</v>
      </c>
      <c r="E61" s="1938">
        <v>0.15</v>
      </c>
      <c r="F61" s="1859"/>
      <c r="G61" s="909"/>
      <c r="H61" s="906"/>
      <c r="I61" s="906"/>
      <c r="J61" s="906"/>
      <c r="K61" s="907"/>
      <c r="L61" s="911"/>
      <c r="M61" s="907"/>
      <c r="N61" s="911"/>
      <c r="O61" s="906"/>
      <c r="P61" s="910"/>
    </row>
    <row r="62" spans="1:16" ht="13.5" thickBot="1">
      <c r="A62" s="1956" t="s">
        <v>744</v>
      </c>
      <c r="B62" s="1864"/>
      <c r="C62" s="1874"/>
      <c r="D62" s="212" t="s">
        <v>838</v>
      </c>
      <c r="E62" s="1957">
        <v>0.35</v>
      </c>
      <c r="F62" s="1865"/>
      <c r="G62" s="1956"/>
      <c r="H62" s="1864"/>
      <c r="I62" s="1864"/>
      <c r="J62" s="1864"/>
      <c r="K62" s="1874"/>
      <c r="L62" s="1863"/>
      <c r="M62" s="1874"/>
      <c r="N62" s="1863"/>
      <c r="O62" s="1864"/>
      <c r="P62" s="1865"/>
    </row>
    <row r="63" spans="1:17" ht="13.5">
      <c r="A63" s="103"/>
      <c r="B63" s="6"/>
      <c r="C63" s="6"/>
      <c r="D63" s="6"/>
      <c r="E63" s="6"/>
      <c r="F63" s="6"/>
      <c r="G63" s="6"/>
      <c r="H63" s="6"/>
      <c r="I63" s="6"/>
      <c r="J63" s="6"/>
      <c r="K63" s="6"/>
      <c r="L63" s="6"/>
      <c r="M63" s="6"/>
      <c r="N63" s="6"/>
      <c r="O63" s="6"/>
      <c r="P63" s="50"/>
      <c r="Q63" s="2"/>
    </row>
    <row r="64" spans="1:17" ht="14.25" thickBot="1">
      <c r="A64" s="103"/>
      <c r="B64" s="6"/>
      <c r="C64" s="6"/>
      <c r="D64" s="6"/>
      <c r="E64" s="6"/>
      <c r="F64" s="6"/>
      <c r="G64" s="6"/>
      <c r="H64" s="6"/>
      <c r="I64" s="6"/>
      <c r="J64" s="6"/>
      <c r="K64" s="6"/>
      <c r="L64" s="6"/>
      <c r="M64" s="6"/>
      <c r="N64" s="6"/>
      <c r="O64" s="49"/>
      <c r="P64" s="51"/>
      <c r="Q64" s="2"/>
    </row>
    <row r="65" spans="1:17" ht="12.75" customHeight="1">
      <c r="A65" s="1896" t="s">
        <v>196</v>
      </c>
      <c r="B65" s="1897"/>
      <c r="C65" s="1897"/>
      <c r="D65" s="1897"/>
      <c r="E65" s="1897"/>
      <c r="F65" s="1897"/>
      <c r="G65" s="1897"/>
      <c r="H65" s="1897"/>
      <c r="I65" s="1897"/>
      <c r="J65" s="1897"/>
      <c r="K65" s="1898"/>
      <c r="L65" s="1872" t="s">
        <v>1250</v>
      </c>
      <c r="M65" s="1868" t="s">
        <v>1249</v>
      </c>
      <c r="N65" s="1866" t="s">
        <v>200</v>
      </c>
      <c r="O65" s="1861" t="s">
        <v>402</v>
      </c>
      <c r="P65" s="1870" t="s">
        <v>401</v>
      </c>
      <c r="Q65" s="2"/>
    </row>
    <row r="66" spans="1:17" ht="16.5" customHeight="1" thickBot="1">
      <c r="A66" s="1899"/>
      <c r="B66" s="1900"/>
      <c r="C66" s="1900"/>
      <c r="D66" s="1900"/>
      <c r="E66" s="1900"/>
      <c r="F66" s="1900"/>
      <c r="G66" s="1900"/>
      <c r="H66" s="1900"/>
      <c r="I66" s="1900"/>
      <c r="J66" s="1900"/>
      <c r="K66" s="1901"/>
      <c r="L66" s="1873"/>
      <c r="M66" s="1869"/>
      <c r="N66" s="1867"/>
      <c r="O66" s="1862"/>
      <c r="P66" s="1871"/>
      <c r="Q66" s="2"/>
    </row>
    <row r="67" spans="1:17" ht="16.5" customHeight="1" thickBot="1" thickTop="1">
      <c r="A67" s="1919" t="s">
        <v>396</v>
      </c>
      <c r="B67" s="1920"/>
      <c r="C67" s="1920"/>
      <c r="D67" s="1920"/>
      <c r="E67" s="1920"/>
      <c r="F67" s="1920"/>
      <c r="G67" s="1920"/>
      <c r="H67" s="1920"/>
      <c r="I67" s="1920"/>
      <c r="J67" s="1920"/>
      <c r="K67" s="1921"/>
      <c r="L67" s="40"/>
      <c r="M67" s="40"/>
      <c r="N67" s="41"/>
      <c r="O67" s="40"/>
      <c r="P67" s="44"/>
      <c r="Q67" s="2"/>
    </row>
    <row r="68" spans="1:19" ht="23.25" customHeight="1" thickTop="1">
      <c r="A68" s="1847" t="s">
        <v>752</v>
      </c>
      <c r="B68" s="1848"/>
      <c r="C68" s="1848"/>
      <c r="D68" s="1848"/>
      <c r="E68" s="1848"/>
      <c r="F68" s="1848"/>
      <c r="G68" s="1848"/>
      <c r="H68" s="1848"/>
      <c r="I68" s="1848"/>
      <c r="J68" s="133"/>
      <c r="K68" s="134"/>
      <c r="L68" s="37">
        <f>L26/L25</f>
        <v>0.18892521134251714</v>
      </c>
      <c r="M68" s="27">
        <f>M26/M25</f>
        <v>0.23746918652423993</v>
      </c>
      <c r="N68" s="42">
        <f>N26/N25</f>
        <v>0.00011503697617091208</v>
      </c>
      <c r="O68" s="38">
        <f>N68-M68</f>
        <v>-0.23735414954806902</v>
      </c>
      <c r="P68" s="45" t="str">
        <f>IF(N68&lt;=M68,"OK","NOOK")</f>
        <v>OK</v>
      </c>
      <c r="Q68" s="2" t="s">
        <v>524</v>
      </c>
      <c r="R68" s="22"/>
      <c r="S68" s="22"/>
    </row>
    <row r="69" spans="1:17" ht="24.75" customHeight="1">
      <c r="A69" s="1707" t="s">
        <v>751</v>
      </c>
      <c r="B69" s="1708"/>
      <c r="C69" s="1708"/>
      <c r="D69" s="1708"/>
      <c r="E69" s="1708"/>
      <c r="F69" s="1708"/>
      <c r="G69" s="1708"/>
      <c r="H69" s="1708"/>
      <c r="I69" s="1708"/>
      <c r="J69" s="1708"/>
      <c r="K69" s="1708"/>
      <c r="L69" s="38">
        <f>L28/L29</f>
        <v>0.052904238618524335</v>
      </c>
      <c r="M69" s="140">
        <f>M28/M29</f>
        <v>0.3460207612456747</v>
      </c>
      <c r="N69" s="42">
        <f>N28/N29</f>
        <v>0.4</v>
      </c>
      <c r="O69" s="38">
        <f>N69-M69</f>
        <v>0.05397923875432531</v>
      </c>
      <c r="P69" s="45" t="str">
        <f>IF(N69&gt;=M69,"OK","NOOK")</f>
        <v>OK</v>
      </c>
      <c r="Q69" s="2" t="s">
        <v>749</v>
      </c>
    </row>
    <row r="70" spans="1:18" ht="24.75" customHeight="1">
      <c r="A70" s="1707" t="s">
        <v>750</v>
      </c>
      <c r="B70" s="1708"/>
      <c r="C70" s="1708"/>
      <c r="D70" s="1708"/>
      <c r="E70" s="1708"/>
      <c r="F70" s="1708"/>
      <c r="G70" s="1708"/>
      <c r="H70" s="1708"/>
      <c r="I70" s="1708"/>
      <c r="J70" s="63"/>
      <c r="K70" s="63"/>
      <c r="L70" s="38">
        <f>L30/L25</f>
        <v>0.7016560878913837</v>
      </c>
      <c r="M70" s="140">
        <f>M30/M25</f>
        <v>0</v>
      </c>
      <c r="N70" s="42">
        <f>N30/N25</f>
        <v>0</v>
      </c>
      <c r="O70" s="38">
        <f>N70-M70</f>
        <v>0</v>
      </c>
      <c r="P70" s="45" t="str">
        <f>IF(N70&gt;=M70,"OK","NOOK")</f>
        <v>OK</v>
      </c>
      <c r="Q70" s="2" t="s">
        <v>524</v>
      </c>
      <c r="R70" s="22"/>
    </row>
    <row r="71" spans="1:17" ht="24.75" customHeight="1">
      <c r="A71" s="1707" t="s">
        <v>264</v>
      </c>
      <c r="B71" s="1708"/>
      <c r="C71" s="1708"/>
      <c r="D71" s="1708"/>
      <c r="E71" s="1708"/>
      <c r="F71" s="1708"/>
      <c r="G71" s="1708"/>
      <c r="H71" s="1708"/>
      <c r="I71" s="1708"/>
      <c r="J71" s="63"/>
      <c r="K71" s="63"/>
      <c r="L71" s="38">
        <f>L31/L32</f>
        <v>1</v>
      </c>
      <c r="M71" s="140">
        <f>M31/M32</f>
        <v>1</v>
      </c>
      <c r="N71" s="42">
        <f>N31/N32</f>
        <v>1</v>
      </c>
      <c r="O71" s="38">
        <f>N71-M71</f>
        <v>0</v>
      </c>
      <c r="P71" s="45" t="str">
        <f>IF(N71&gt;=M71,"OK","NOOK")</f>
        <v>OK</v>
      </c>
      <c r="Q71" s="2" t="s">
        <v>524</v>
      </c>
    </row>
    <row r="72" spans="1:17" ht="24.75" customHeight="1" thickBot="1">
      <c r="A72" s="1707" t="s">
        <v>1311</v>
      </c>
      <c r="B72" s="1708"/>
      <c r="C72" s="1708"/>
      <c r="D72" s="1708"/>
      <c r="E72" s="1708"/>
      <c r="F72" s="1708"/>
      <c r="G72" s="1708"/>
      <c r="H72" s="1708"/>
      <c r="I72" s="1708"/>
      <c r="J72" s="63"/>
      <c r="K72" s="63"/>
      <c r="L72" s="38" t="e">
        <f>L41/L42</f>
        <v>#DIV/0!</v>
      </c>
      <c r="M72" s="140" t="e">
        <f>M41/M42</f>
        <v>#DIV/0!</v>
      </c>
      <c r="N72" s="42" t="e">
        <f>N41/N42</f>
        <v>#DIV/0!</v>
      </c>
      <c r="O72" s="38" t="e">
        <f>N72-M72</f>
        <v>#DIV/0!</v>
      </c>
      <c r="P72" s="45" t="e">
        <f>IF(N72&gt;=M72,"OK","NOOK")</f>
        <v>#DIV/0!</v>
      </c>
      <c r="Q72" s="2" t="s">
        <v>524</v>
      </c>
    </row>
    <row r="73" spans="1:17" ht="15" customHeight="1" thickBot="1" thickTop="1">
      <c r="A73" s="1919" t="s">
        <v>397</v>
      </c>
      <c r="B73" s="1920"/>
      <c r="C73" s="1920"/>
      <c r="D73" s="1920"/>
      <c r="E73" s="1920"/>
      <c r="F73" s="1920"/>
      <c r="G73" s="1920"/>
      <c r="H73" s="1920"/>
      <c r="I73" s="1920"/>
      <c r="J73" s="1920"/>
      <c r="K73" s="1921"/>
      <c r="L73" s="131"/>
      <c r="M73" s="127"/>
      <c r="N73" s="41"/>
      <c r="O73" s="40"/>
      <c r="P73" s="132"/>
      <c r="Q73" s="2"/>
    </row>
    <row r="74" spans="1:17" ht="24" customHeight="1" thickTop="1">
      <c r="A74" s="1703" t="s">
        <v>614</v>
      </c>
      <c r="B74" s="1704"/>
      <c r="C74" s="1704"/>
      <c r="D74" s="1704"/>
      <c r="E74" s="1704"/>
      <c r="F74" s="1704"/>
      <c r="G74" s="1704"/>
      <c r="H74" s="1704"/>
      <c r="I74" s="1704"/>
      <c r="J74" s="1704"/>
      <c r="K74" s="1705"/>
      <c r="L74" s="35">
        <f aca="true" t="shared" si="4" ref="L74:N76">L45</f>
        <v>60</v>
      </c>
      <c r="M74" s="32">
        <f t="shared" si="4"/>
        <v>60</v>
      </c>
      <c r="N74" s="62">
        <f t="shared" si="4"/>
        <v>60</v>
      </c>
      <c r="O74" s="35">
        <f>N74-M74</f>
        <v>0</v>
      </c>
      <c r="P74" s="45" t="str">
        <f>IF(N74&lt;=M74,"OK","NOOK")</f>
        <v>OK</v>
      </c>
      <c r="Q74" s="2" t="s">
        <v>524</v>
      </c>
    </row>
    <row r="75" spans="1:17" ht="25.5" customHeight="1">
      <c r="A75" s="1712" t="s">
        <v>386</v>
      </c>
      <c r="B75" s="1713"/>
      <c r="C75" s="1713"/>
      <c r="D75" s="1713"/>
      <c r="E75" s="1713"/>
      <c r="F75" s="1713"/>
      <c r="G75" s="1713"/>
      <c r="H75" s="1713"/>
      <c r="I75" s="1713"/>
      <c r="J75" s="1713"/>
      <c r="K75" s="1714"/>
      <c r="L75" s="138">
        <f t="shared" si="4"/>
        <v>1</v>
      </c>
      <c r="M75" s="28">
        <f t="shared" si="4"/>
        <v>1</v>
      </c>
      <c r="N75" s="139">
        <f t="shared" si="4"/>
        <v>1</v>
      </c>
      <c r="O75" s="38">
        <f>N75-M75</f>
        <v>0</v>
      </c>
      <c r="P75" s="45" t="str">
        <f>IF(N75&gt;=M75,"OK","NOOK")</f>
        <v>OK</v>
      </c>
      <c r="Q75" s="2" t="s">
        <v>524</v>
      </c>
    </row>
    <row r="76" spans="1:18" ht="25.5" customHeight="1" thickBot="1">
      <c r="A76" s="1712" t="s">
        <v>365</v>
      </c>
      <c r="B76" s="1713"/>
      <c r="C76" s="1713"/>
      <c r="D76" s="1713"/>
      <c r="E76" s="1713"/>
      <c r="F76" s="1713"/>
      <c r="G76" s="1713"/>
      <c r="H76" s="1713"/>
      <c r="I76" s="1713"/>
      <c r="J76" s="1713"/>
      <c r="K76" s="1714"/>
      <c r="L76" s="122">
        <f t="shared" si="4"/>
        <v>120</v>
      </c>
      <c r="M76" s="143">
        <f t="shared" si="4"/>
        <v>120</v>
      </c>
      <c r="N76" s="123">
        <f t="shared" si="4"/>
        <v>60</v>
      </c>
      <c r="O76" s="113">
        <f>N76-M76</f>
        <v>-60</v>
      </c>
      <c r="P76" s="45" t="str">
        <f>IF(N76&gt;=M76,"OK","NOOK")</f>
        <v>NOOK</v>
      </c>
      <c r="Q76" s="2" t="s">
        <v>524</v>
      </c>
      <c r="R76" s="1308" t="s">
        <v>1466</v>
      </c>
    </row>
    <row r="77" spans="1:17" ht="15" customHeight="1" thickBot="1" thickTop="1">
      <c r="A77" s="1919" t="s">
        <v>398</v>
      </c>
      <c r="B77" s="1920"/>
      <c r="C77" s="1920"/>
      <c r="D77" s="1920"/>
      <c r="E77" s="1920"/>
      <c r="F77" s="1920"/>
      <c r="G77" s="1920"/>
      <c r="H77" s="1920"/>
      <c r="I77" s="1920"/>
      <c r="J77" s="1920"/>
      <c r="K77" s="1921"/>
      <c r="L77" s="125"/>
      <c r="M77" s="129"/>
      <c r="N77" s="41"/>
      <c r="O77" s="40"/>
      <c r="P77" s="130"/>
      <c r="Q77" s="2"/>
    </row>
    <row r="78" spans="1:17" ht="23.25" customHeight="1" thickTop="1">
      <c r="A78" s="1841" t="s">
        <v>99</v>
      </c>
      <c r="B78" s="1749"/>
      <c r="C78" s="1749"/>
      <c r="D78" s="1749"/>
      <c r="E78" s="1749"/>
      <c r="F78" s="1749"/>
      <c r="G78" s="1749"/>
      <c r="H78" s="1749"/>
      <c r="I78" s="1749"/>
      <c r="J78" s="1842"/>
      <c r="K78" s="1843"/>
      <c r="L78" s="136">
        <f>L49/L50</f>
        <v>14843.224999999999</v>
      </c>
      <c r="M78" s="241">
        <f>M49/M50</f>
        <v>24731.39175</v>
      </c>
      <c r="N78" s="169">
        <f>N49/N50</f>
        <v>23657.581749999998</v>
      </c>
      <c r="O78" s="136">
        <f>N78-M78</f>
        <v>-1073.8100000000013</v>
      </c>
      <c r="P78" s="105" t="str">
        <f>IF(N78&lt;=M78,"OK","NOOK")</f>
        <v>OK</v>
      </c>
      <c r="Q78" s="2" t="s">
        <v>615</v>
      </c>
    </row>
    <row r="79" spans="1:17" ht="23.25" customHeight="1">
      <c r="A79" s="1826" t="s">
        <v>265</v>
      </c>
      <c r="B79" s="1708"/>
      <c r="C79" s="1708"/>
      <c r="D79" s="1708"/>
      <c r="E79" s="1708"/>
      <c r="F79" s="1708"/>
      <c r="G79" s="1708"/>
      <c r="H79" s="1708"/>
      <c r="I79" s="1708"/>
      <c r="J79" s="23"/>
      <c r="K79" s="104"/>
      <c r="L79" s="192">
        <f>L49/L24</f>
        <v>8.039505957907767</v>
      </c>
      <c r="M79" s="242">
        <f>M49/M24</f>
        <v>11.502972906976744</v>
      </c>
      <c r="N79" s="194">
        <f>N49/N24</f>
        <v>10.998410855416084</v>
      </c>
      <c r="O79" s="192">
        <f>N79-M79</f>
        <v>-0.5045620515606597</v>
      </c>
      <c r="P79" s="30" t="str">
        <f>IF(N79&lt;=M79,"OK","NOOK")</f>
        <v>OK</v>
      </c>
      <c r="Q79" s="2" t="s">
        <v>615</v>
      </c>
    </row>
    <row r="80" spans="1:17" ht="23.25" customHeight="1" thickBot="1">
      <c r="A80" s="1826" t="s">
        <v>700</v>
      </c>
      <c r="B80" s="1708"/>
      <c r="C80" s="1708"/>
      <c r="D80" s="1708"/>
      <c r="E80" s="1708"/>
      <c r="F80" s="1708"/>
      <c r="G80" s="1708"/>
      <c r="H80" s="1708"/>
      <c r="I80" s="1708"/>
      <c r="J80" s="23"/>
      <c r="K80" s="104"/>
      <c r="L80" s="422">
        <f>L51/L52</f>
        <v>0</v>
      </c>
      <c r="M80" s="479">
        <f>M51/M52</f>
        <v>0</v>
      </c>
      <c r="N80" s="424">
        <f>N51/N52</f>
        <v>0</v>
      </c>
      <c r="O80" s="426">
        <f>N80-M80</f>
        <v>0</v>
      </c>
      <c r="P80" s="503" t="str">
        <f>IF(N80&lt;=M80,"OK","NOOK")</f>
        <v>OK</v>
      </c>
      <c r="Q80" s="1" t="s">
        <v>524</v>
      </c>
    </row>
    <row r="81" spans="1:17" ht="14.25" customHeight="1" thickBot="1" thickTop="1">
      <c r="A81" s="1919" t="s">
        <v>399</v>
      </c>
      <c r="B81" s="1920"/>
      <c r="C81" s="1920"/>
      <c r="D81" s="1920"/>
      <c r="E81" s="1920"/>
      <c r="F81" s="1920"/>
      <c r="G81" s="1920"/>
      <c r="H81" s="1920"/>
      <c r="I81" s="1920"/>
      <c r="J81" s="1920"/>
      <c r="K81" s="1920"/>
      <c r="L81" s="125"/>
      <c r="M81" s="127"/>
      <c r="N81" s="126"/>
      <c r="O81" s="137"/>
      <c r="P81" s="128"/>
      <c r="Q81" s="2"/>
    </row>
    <row r="82" spans="1:17" ht="24.75" customHeight="1" thickTop="1">
      <c r="A82" s="1751"/>
      <c r="B82" s="1704"/>
      <c r="C82" s="1704"/>
      <c r="D82" s="1704"/>
      <c r="E82" s="1704"/>
      <c r="F82" s="1704"/>
      <c r="G82" s="1704"/>
      <c r="H82" s="1704"/>
      <c r="I82" s="1704"/>
      <c r="J82" s="1704"/>
      <c r="K82" s="1705"/>
      <c r="L82" s="37"/>
      <c r="M82" s="27"/>
      <c r="N82" s="121"/>
      <c r="O82" s="37"/>
      <c r="P82" s="36"/>
      <c r="Q82" s="2"/>
    </row>
    <row r="83" spans="1:17" ht="22.5" customHeight="1" thickBot="1">
      <c r="A83" s="2097"/>
      <c r="B83" s="2098"/>
      <c r="C83" s="2098"/>
      <c r="D83" s="2098"/>
      <c r="E83" s="2098"/>
      <c r="F83" s="2098"/>
      <c r="G83" s="2098"/>
      <c r="H83" s="2098"/>
      <c r="I83" s="2098"/>
      <c r="J83" s="2098"/>
      <c r="K83" s="2099"/>
      <c r="L83" s="54"/>
      <c r="M83" s="29"/>
      <c r="N83" s="55"/>
      <c r="O83" s="56"/>
      <c r="P83" s="57"/>
      <c r="Q83" s="2"/>
    </row>
    <row r="84" spans="1:17" ht="19.5" customHeight="1" thickBot="1">
      <c r="A84" s="1924" t="s">
        <v>429</v>
      </c>
      <c r="B84" s="1925"/>
      <c r="C84" s="1925"/>
      <c r="D84" s="1925"/>
      <c r="E84" s="1925"/>
      <c r="F84" s="1925"/>
      <c r="G84" s="1925"/>
      <c r="H84" s="1925"/>
      <c r="I84" s="1925"/>
      <c r="J84" s="1925"/>
      <c r="K84" s="1925"/>
      <c r="L84" s="1925"/>
      <c r="M84" s="1925"/>
      <c r="N84" s="1925"/>
      <c r="O84" s="1925"/>
      <c r="P84" s="1926"/>
      <c r="Q84" s="2"/>
    </row>
    <row r="85" spans="1:17" ht="36" customHeight="1">
      <c r="A85" s="1734" t="s">
        <v>435</v>
      </c>
      <c r="B85" s="1735"/>
      <c r="C85" s="1735"/>
      <c r="D85" s="1735"/>
      <c r="E85" s="1735"/>
      <c r="F85" s="1735"/>
      <c r="G85" s="1735"/>
      <c r="H85" s="1735"/>
      <c r="I85" s="1735"/>
      <c r="J85" s="1735"/>
      <c r="K85" s="1735"/>
      <c r="L85" s="1735"/>
      <c r="M85" s="1735"/>
      <c r="N85" s="1735"/>
      <c r="O85" s="1735"/>
      <c r="P85" s="1736"/>
      <c r="Q85" s="2"/>
    </row>
    <row r="86" spans="1:18" ht="82.5" customHeight="1" thickBot="1">
      <c r="A86" s="1737"/>
      <c r="B86" s="1738"/>
      <c r="C86" s="1738"/>
      <c r="D86" s="1738"/>
      <c r="E86" s="1738"/>
      <c r="F86" s="1738"/>
      <c r="G86" s="1738"/>
      <c r="H86" s="1738"/>
      <c r="I86" s="1738"/>
      <c r="J86" s="1738"/>
      <c r="K86" s="1738"/>
      <c r="L86" s="1738"/>
      <c r="M86" s="1738"/>
      <c r="N86" s="1738"/>
      <c r="O86" s="1738"/>
      <c r="P86" s="1739"/>
      <c r="Q86" s="2"/>
      <c r="R86" s="4"/>
    </row>
    <row r="87" spans="1:16" ht="21" customHeight="1" hidden="1">
      <c r="A87" s="24"/>
      <c r="B87" s="25"/>
      <c r="C87" s="25"/>
      <c r="D87" s="25"/>
      <c r="E87" s="25"/>
      <c r="F87" s="25"/>
      <c r="G87" s="25"/>
      <c r="H87" s="25"/>
      <c r="I87" s="25"/>
      <c r="J87" s="25"/>
      <c r="K87" s="25"/>
      <c r="L87" s="25"/>
      <c r="M87" s="25"/>
      <c r="N87" s="25"/>
      <c r="O87" s="25"/>
      <c r="P87" s="26"/>
    </row>
  </sheetData>
  <sheetProtection/>
  <mergeCells count="103">
    <mergeCell ref="A17:P17"/>
    <mergeCell ref="A18:P18"/>
    <mergeCell ref="A32:F32"/>
    <mergeCell ref="A41:F41"/>
    <mergeCell ref="A33:F33"/>
    <mergeCell ref="A34:F34"/>
    <mergeCell ref="A35:F35"/>
    <mergeCell ref="A36:F36"/>
    <mergeCell ref="A37:F37"/>
    <mergeCell ref="A38:F38"/>
    <mergeCell ref="E6:J6"/>
    <mergeCell ref="N65:N66"/>
    <mergeCell ref="G48:P48"/>
    <mergeCell ref="A44:F44"/>
    <mergeCell ref="A45:F45"/>
    <mergeCell ref="G44:P44"/>
    <mergeCell ref="A48:F48"/>
    <mergeCell ref="A21:P21"/>
    <mergeCell ref="A42:F42"/>
    <mergeCell ref="A50:F50"/>
    <mergeCell ref="A1:N1"/>
    <mergeCell ref="G23:P23"/>
    <mergeCell ref="A22:F22"/>
    <mergeCell ref="A23:F23"/>
    <mergeCell ref="A2:P2"/>
    <mergeCell ref="A8:P8"/>
    <mergeCell ref="A9:P10"/>
    <mergeCell ref="E4:J4"/>
    <mergeCell ref="A12:P16"/>
    <mergeCell ref="E5:J5"/>
    <mergeCell ref="A11:P11"/>
    <mergeCell ref="A85:P86"/>
    <mergeCell ref="A77:K77"/>
    <mergeCell ref="A69:K69"/>
    <mergeCell ref="A79:I79"/>
    <mergeCell ref="A74:K74"/>
    <mergeCell ref="A76:K76"/>
    <mergeCell ref="A84:P84"/>
    <mergeCell ref="A81:K81"/>
    <mergeCell ref="A83:K83"/>
    <mergeCell ref="A71:I71"/>
    <mergeCell ref="A82:K82"/>
    <mergeCell ref="A65:K66"/>
    <mergeCell ref="A68:I68"/>
    <mergeCell ref="A67:K67"/>
    <mergeCell ref="A73:K73"/>
    <mergeCell ref="A70:I70"/>
    <mergeCell ref="A72:I72"/>
    <mergeCell ref="A80:I80"/>
    <mergeCell ref="A78:K78"/>
    <mergeCell ref="A75:K75"/>
    <mergeCell ref="A49:F49"/>
    <mergeCell ref="A52:F52"/>
    <mergeCell ref="A51:F51"/>
    <mergeCell ref="A54:F54"/>
    <mergeCell ref="A55:F55"/>
    <mergeCell ref="A56:P56"/>
    <mergeCell ref="G57:P57"/>
    <mergeCell ref="G59:K59"/>
    <mergeCell ref="A58:C58"/>
    <mergeCell ref="A19:P19"/>
    <mergeCell ref="A20:P20"/>
    <mergeCell ref="A30:F30"/>
    <mergeCell ref="A31:F31"/>
    <mergeCell ref="A24:F24"/>
    <mergeCell ref="A25:F25"/>
    <mergeCell ref="A26:F26"/>
    <mergeCell ref="A29:F29"/>
    <mergeCell ref="E58:F58"/>
    <mergeCell ref="A39:F39"/>
    <mergeCell ref="A40:F40"/>
    <mergeCell ref="A27:F27"/>
    <mergeCell ref="A28:F28"/>
    <mergeCell ref="G53:P53"/>
    <mergeCell ref="A46:F46"/>
    <mergeCell ref="A53:F53"/>
    <mergeCell ref="A43:F43"/>
    <mergeCell ref="G43:P43"/>
    <mergeCell ref="N58:P58"/>
    <mergeCell ref="A57:F57"/>
    <mergeCell ref="A47:F47"/>
    <mergeCell ref="L58:M58"/>
    <mergeCell ref="A60:C60"/>
    <mergeCell ref="E60:F60"/>
    <mergeCell ref="G60:K60"/>
    <mergeCell ref="L60:M60"/>
    <mergeCell ref="G58:I58"/>
    <mergeCell ref="A59:C59"/>
    <mergeCell ref="N62:P62"/>
    <mergeCell ref="P65:P66"/>
    <mergeCell ref="L65:L66"/>
    <mergeCell ref="L59:M59"/>
    <mergeCell ref="O65:O66"/>
    <mergeCell ref="M65:M66"/>
    <mergeCell ref="N59:P59"/>
    <mergeCell ref="N60:P60"/>
    <mergeCell ref="L62:M62"/>
    <mergeCell ref="A61:C61"/>
    <mergeCell ref="E61:F61"/>
    <mergeCell ref="A62:C62"/>
    <mergeCell ref="E62:F62"/>
    <mergeCell ref="E59:F59"/>
    <mergeCell ref="G62:K62"/>
  </mergeCells>
  <printOptions/>
  <pageMargins left="0.3937007874015748" right="0.3937007874015748" top="0.6692913385826772" bottom="0.1968503937007874" header="0.1968503937007874" footer="0.1968503937007874"/>
  <pageSetup horizontalDpi="600" verticalDpi="600" orientation="landscape" scale="85" r:id="rId1"/>
  <headerFooter alignWithMargins="0">
    <oddHeader>&amp;CComune di INVERUNO</oddHeader>
    <oddFooter>&amp;L&amp;"Tahoma,Corsivo"&amp;8Elenco Processi&amp;R&amp;P</oddFooter>
  </headerFooter>
  <rowBreaks count="1" manualBreakCount="1">
    <brk id="86" max="255" man="1"/>
  </rowBreaks>
</worksheet>
</file>

<file path=xl/worksheets/sheet19.xml><?xml version="1.0" encoding="utf-8"?>
<worksheet xmlns="http://schemas.openxmlformats.org/spreadsheetml/2006/main" xmlns:r="http://schemas.openxmlformats.org/officeDocument/2006/relationships">
  <sheetPr>
    <tabColor rgb="FFFF0000"/>
  </sheetPr>
  <dimension ref="A1:AC90"/>
  <sheetViews>
    <sheetView zoomScalePageLayoutView="0" workbookViewId="0" topLeftCell="A31">
      <selection activeCell="L5" sqref="L5"/>
    </sheetView>
  </sheetViews>
  <sheetFormatPr defaultColWidth="9.140625" defaultRowHeight="12.75"/>
  <cols>
    <col min="1" max="5" width="9.140625" style="274" customWidth="1"/>
    <col min="6" max="6" width="6.00390625" style="274" customWidth="1"/>
    <col min="7" max="7" width="14.140625" style="274" customWidth="1"/>
    <col min="8" max="8" width="14.7109375" style="274" customWidth="1"/>
    <col min="9" max="9" width="14.140625" style="274" customWidth="1"/>
    <col min="10" max="10" width="0.2890625" style="274" hidden="1" customWidth="1"/>
    <col min="11" max="11" width="9.140625" style="274" hidden="1" customWidth="1"/>
    <col min="12" max="12" width="14.57421875" style="274" customWidth="1"/>
    <col min="13" max="13" width="14.140625" style="274" customWidth="1"/>
    <col min="14" max="14" width="15.5742187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271</v>
      </c>
      <c r="F4" s="1781"/>
      <c r="G4" s="1781"/>
      <c r="H4" s="1781"/>
      <c r="I4" s="1781"/>
      <c r="J4" s="1781"/>
      <c r="K4" s="276"/>
      <c r="L4" s="276"/>
      <c r="M4" s="276"/>
      <c r="N4" s="276"/>
      <c r="O4" s="276"/>
      <c r="P4" s="278"/>
    </row>
    <row r="5" spans="1:16" ht="12.75">
      <c r="A5" s="275" t="s">
        <v>422</v>
      </c>
      <c r="B5" s="276"/>
      <c r="C5" s="276"/>
      <c r="D5" s="276"/>
      <c r="E5" s="1781" t="s">
        <v>277</v>
      </c>
      <c r="F5" s="1781"/>
      <c r="G5" s="1781"/>
      <c r="H5" s="1781"/>
      <c r="I5" s="1781"/>
      <c r="J5" s="1781"/>
      <c r="K5" s="276"/>
      <c r="L5" s="276" t="s">
        <v>1462</v>
      </c>
      <c r="M5" s="276"/>
      <c r="N5" s="276"/>
      <c r="O5" s="276"/>
      <c r="P5" s="278"/>
    </row>
    <row r="6" spans="1:16" ht="12.75">
      <c r="A6" s="275" t="s">
        <v>423</v>
      </c>
      <c r="B6" s="276"/>
      <c r="C6" s="276"/>
      <c r="D6" s="276"/>
      <c r="E6" s="1781"/>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572</v>
      </c>
      <c r="B8" s="1774"/>
      <c r="C8" s="1774"/>
      <c r="D8" s="1774"/>
      <c r="E8" s="1774"/>
      <c r="F8" s="1774"/>
      <c r="G8" s="1774"/>
      <c r="H8" s="1774"/>
      <c r="I8" s="1774"/>
      <c r="J8" s="1774"/>
      <c r="K8" s="1774"/>
      <c r="L8" s="1774"/>
      <c r="M8" s="1774"/>
      <c r="N8" s="1774"/>
      <c r="O8" s="1774"/>
      <c r="P8" s="1775"/>
      <c r="Q8" s="282"/>
    </row>
    <row r="9" spans="1:17" ht="12.75" customHeight="1">
      <c r="A9" s="1692" t="s">
        <v>344</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860</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483</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279</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293">
        <f>(G24+H24+I24)/3</f>
        <v>8616</v>
      </c>
      <c r="K24" s="294"/>
      <c r="L24" s="373">
        <f>(G24+H24+I24)/3</f>
        <v>8616</v>
      </c>
      <c r="M24" s="374">
        <v>8600</v>
      </c>
      <c r="N24" s="296">
        <f>Caratteristiche!M5</f>
        <v>8604</v>
      </c>
      <c r="O24" s="79"/>
      <c r="P24" s="80"/>
      <c r="Q24" s="299"/>
    </row>
    <row r="25" spans="1:16" ht="14.25" customHeight="1">
      <c r="A25" s="1664" t="s">
        <v>861</v>
      </c>
      <c r="B25" s="1665"/>
      <c r="C25" s="1665"/>
      <c r="D25" s="1665"/>
      <c r="E25" s="1665"/>
      <c r="F25" s="1665"/>
      <c r="G25" s="300">
        <v>91</v>
      </c>
      <c r="H25" s="1146">
        <v>61</v>
      </c>
      <c r="I25" s="1146">
        <v>34</v>
      </c>
      <c r="J25" s="300">
        <f aca="true" t="shared" si="0" ref="J25:J39">(G25+H25+I25)/3</f>
        <v>62</v>
      </c>
      <c r="K25" s="301"/>
      <c r="L25" s="302">
        <f aca="true" t="shared" si="1" ref="L25:L40">(G25+H25+I25)/3</f>
        <v>62</v>
      </c>
      <c r="M25" s="303">
        <v>50</v>
      </c>
      <c r="N25" s="304">
        <v>107</v>
      </c>
      <c r="O25" s="305">
        <f aca="true" t="shared" si="2" ref="O25:O40">(N25/L25)-100%</f>
        <v>0.7258064516129032</v>
      </c>
      <c r="P25" s="306">
        <f aca="true" t="shared" si="3" ref="P25:P40">(N25/M25)-100%</f>
        <v>1.1400000000000001</v>
      </c>
    </row>
    <row r="26" spans="1:16" ht="14.25" customHeight="1">
      <c r="A26" s="1664" t="s">
        <v>862</v>
      </c>
      <c r="B26" s="1665"/>
      <c r="C26" s="1665"/>
      <c r="D26" s="1665"/>
      <c r="E26" s="1665"/>
      <c r="F26" s="1665"/>
      <c r="G26" s="300">
        <v>277</v>
      </c>
      <c r="H26" s="1172">
        <v>267</v>
      </c>
      <c r="I26" s="1172">
        <v>248</v>
      </c>
      <c r="J26" s="300">
        <f t="shared" si="0"/>
        <v>264</v>
      </c>
      <c r="K26" s="301"/>
      <c r="L26" s="302">
        <f t="shared" si="1"/>
        <v>264</v>
      </c>
      <c r="M26" s="308">
        <v>257</v>
      </c>
      <c r="N26" s="1122">
        <v>572</v>
      </c>
      <c r="O26" s="305">
        <f t="shared" si="2"/>
        <v>1.1666666666666665</v>
      </c>
      <c r="P26" s="306">
        <f t="shared" si="3"/>
        <v>1.2256809338521402</v>
      </c>
    </row>
    <row r="27" spans="1:16" ht="12.75" customHeight="1">
      <c r="A27" s="1664" t="s">
        <v>863</v>
      </c>
      <c r="B27" s="1665"/>
      <c r="C27" s="1665"/>
      <c r="D27" s="1665"/>
      <c r="E27" s="1665"/>
      <c r="F27" s="1665"/>
      <c r="G27" s="300">
        <v>91</v>
      </c>
      <c r="H27" s="1146">
        <v>71</v>
      </c>
      <c r="I27" s="1146">
        <v>36</v>
      </c>
      <c r="J27" s="300">
        <f t="shared" si="0"/>
        <v>66</v>
      </c>
      <c r="K27" s="301"/>
      <c r="L27" s="302">
        <f t="shared" si="1"/>
        <v>66</v>
      </c>
      <c r="M27" s="308">
        <v>50</v>
      </c>
      <c r="N27" s="304">
        <v>55</v>
      </c>
      <c r="O27" s="489">
        <f t="shared" si="2"/>
        <v>-0.16666666666666663</v>
      </c>
      <c r="P27" s="306">
        <f t="shared" si="3"/>
        <v>0.10000000000000009</v>
      </c>
    </row>
    <row r="28" spans="1:16" ht="12" customHeight="1">
      <c r="A28" s="1664" t="s">
        <v>1136</v>
      </c>
      <c r="B28" s="1665"/>
      <c r="C28" s="1665"/>
      <c r="D28" s="1665"/>
      <c r="E28" s="1665"/>
      <c r="F28" s="1665"/>
      <c r="G28" s="300">
        <v>690</v>
      </c>
      <c r="H28" s="1172">
        <v>812</v>
      </c>
      <c r="I28" s="1172">
        <v>850</v>
      </c>
      <c r="J28" s="300">
        <f t="shared" si="0"/>
        <v>784</v>
      </c>
      <c r="K28" s="301"/>
      <c r="L28" s="302">
        <f t="shared" si="1"/>
        <v>784</v>
      </c>
      <c r="M28" s="308">
        <v>800</v>
      </c>
      <c r="N28" s="1122">
        <v>889</v>
      </c>
      <c r="O28" s="305">
        <f t="shared" si="2"/>
        <v>0.1339285714285714</v>
      </c>
      <c r="P28" s="306">
        <f t="shared" si="3"/>
        <v>0.11125000000000007</v>
      </c>
    </row>
    <row r="29" spans="1:16" ht="12" customHeight="1">
      <c r="A29" s="1664" t="s">
        <v>1135</v>
      </c>
      <c r="B29" s="1665"/>
      <c r="C29" s="1665"/>
      <c r="D29" s="1665"/>
      <c r="E29" s="1665"/>
      <c r="F29" s="1665"/>
      <c r="G29" s="300">
        <v>516</v>
      </c>
      <c r="H29" s="1146">
        <v>612</v>
      </c>
      <c r="I29" s="1146">
        <v>600</v>
      </c>
      <c r="J29" s="300">
        <f t="shared" si="0"/>
        <v>576</v>
      </c>
      <c r="K29" s="301"/>
      <c r="L29" s="302">
        <f t="shared" si="1"/>
        <v>576</v>
      </c>
      <c r="M29" s="303">
        <v>600</v>
      </c>
      <c r="N29" s="304">
        <v>693</v>
      </c>
      <c r="O29" s="305">
        <f t="shared" si="2"/>
        <v>0.203125</v>
      </c>
      <c r="P29" s="306">
        <f t="shared" si="3"/>
        <v>0.15500000000000003</v>
      </c>
    </row>
    <row r="30" spans="1:16" ht="12" customHeight="1">
      <c r="A30" s="1624" t="s">
        <v>183</v>
      </c>
      <c r="B30" s="1625"/>
      <c r="C30" s="1625"/>
      <c r="D30" s="1625"/>
      <c r="E30" s="1625"/>
      <c r="F30" s="1881"/>
      <c r="G30" s="300">
        <v>138</v>
      </c>
      <c r="H30" s="1172">
        <v>179</v>
      </c>
      <c r="I30" s="1172">
        <v>212</v>
      </c>
      <c r="J30" s="300">
        <f t="shared" si="0"/>
        <v>176.33333333333334</v>
      </c>
      <c r="K30" s="301"/>
      <c r="L30" s="302">
        <f t="shared" si="1"/>
        <v>176.33333333333334</v>
      </c>
      <c r="M30" s="308">
        <v>170</v>
      </c>
      <c r="N30" s="1122">
        <v>203</v>
      </c>
      <c r="O30" s="305">
        <f t="shared" si="2"/>
        <v>0.15122873345935717</v>
      </c>
      <c r="P30" s="306">
        <f t="shared" si="3"/>
        <v>0.1941176470588235</v>
      </c>
    </row>
    <row r="31" spans="1:16" ht="12" customHeight="1">
      <c r="A31" s="1664" t="s">
        <v>184</v>
      </c>
      <c r="B31" s="1665"/>
      <c r="C31" s="1665"/>
      <c r="D31" s="1665"/>
      <c r="E31" s="1665"/>
      <c r="F31" s="1665"/>
      <c r="G31" s="300">
        <v>1185</v>
      </c>
      <c r="H31" s="1146">
        <v>1115</v>
      </c>
      <c r="I31" s="1146">
        <v>1050</v>
      </c>
      <c r="J31" s="300">
        <f t="shared" si="0"/>
        <v>1116.6666666666667</v>
      </c>
      <c r="K31" s="301"/>
      <c r="L31" s="302">
        <f t="shared" si="1"/>
        <v>1116.6666666666667</v>
      </c>
      <c r="M31" s="303">
        <v>1350</v>
      </c>
      <c r="N31" s="304">
        <v>1360</v>
      </c>
      <c r="O31" s="305">
        <f t="shared" si="2"/>
        <v>0.21791044776119395</v>
      </c>
      <c r="P31" s="306">
        <f t="shared" si="3"/>
        <v>0.007407407407407307</v>
      </c>
    </row>
    <row r="32" spans="1:16" ht="12" customHeight="1">
      <c r="A32" s="1664" t="s">
        <v>185</v>
      </c>
      <c r="B32" s="1665"/>
      <c r="C32" s="1665"/>
      <c r="D32" s="1665"/>
      <c r="E32" s="1665"/>
      <c r="F32" s="1665"/>
      <c r="G32" s="300">
        <v>1185</v>
      </c>
      <c r="H32" s="1172">
        <f>H31</f>
        <v>1115</v>
      </c>
      <c r="I32" s="1172">
        <v>1050</v>
      </c>
      <c r="J32" s="300">
        <f t="shared" si="0"/>
        <v>1116.6666666666667</v>
      </c>
      <c r="K32" s="301"/>
      <c r="L32" s="302">
        <f t="shared" si="1"/>
        <v>1116.6666666666667</v>
      </c>
      <c r="M32" s="308">
        <v>1350</v>
      </c>
      <c r="N32" s="1122">
        <v>1360</v>
      </c>
      <c r="O32" s="305">
        <f t="shared" si="2"/>
        <v>0.21791044776119395</v>
      </c>
      <c r="P32" s="306">
        <f t="shared" si="3"/>
        <v>0.007407407407407307</v>
      </c>
    </row>
    <row r="33" spans="1:16" ht="12" customHeight="1">
      <c r="A33" s="1664" t="s">
        <v>1017</v>
      </c>
      <c r="B33" s="1665"/>
      <c r="C33" s="1665"/>
      <c r="D33" s="1665"/>
      <c r="E33" s="1665"/>
      <c r="F33" s="1665"/>
      <c r="G33" s="81">
        <v>2</v>
      </c>
      <c r="H33" s="1173">
        <v>2</v>
      </c>
      <c r="I33" s="1173">
        <v>2</v>
      </c>
      <c r="J33" s="81">
        <f t="shared" si="0"/>
        <v>2</v>
      </c>
      <c r="K33" s="82"/>
      <c r="L33" s="307">
        <f t="shared" si="1"/>
        <v>2</v>
      </c>
      <c r="M33" s="112">
        <v>2</v>
      </c>
      <c r="N33" s="1123">
        <v>2</v>
      </c>
      <c r="O33" s="305">
        <f t="shared" si="2"/>
        <v>0</v>
      </c>
      <c r="P33" s="306">
        <f t="shared" si="3"/>
        <v>0</v>
      </c>
    </row>
    <row r="34" spans="1:16" ht="12" customHeight="1">
      <c r="A34" s="1791" t="s">
        <v>807</v>
      </c>
      <c r="B34" s="1792"/>
      <c r="C34" s="1792"/>
      <c r="D34" s="1792"/>
      <c r="E34" s="1792"/>
      <c r="F34" s="1792"/>
      <c r="G34" s="300">
        <v>3280</v>
      </c>
      <c r="H34" s="1172">
        <v>2999</v>
      </c>
      <c r="I34" s="1172">
        <v>2853</v>
      </c>
      <c r="J34" s="300">
        <f t="shared" si="0"/>
        <v>3044</v>
      </c>
      <c r="K34" s="301"/>
      <c r="L34" s="302">
        <f t="shared" si="1"/>
        <v>3044</v>
      </c>
      <c r="M34" s="308">
        <v>2800</v>
      </c>
      <c r="N34" s="1122">
        <v>2616</v>
      </c>
      <c r="O34" s="305">
        <f t="shared" si="2"/>
        <v>-0.14060446780551905</v>
      </c>
      <c r="P34" s="306">
        <f t="shared" si="3"/>
        <v>-0.06571428571428573</v>
      </c>
    </row>
    <row r="35" spans="1:16" ht="12" customHeight="1">
      <c r="A35" s="1664" t="s">
        <v>808</v>
      </c>
      <c r="B35" s="1665"/>
      <c r="C35" s="1665"/>
      <c r="D35" s="1665"/>
      <c r="E35" s="1665"/>
      <c r="F35" s="1665"/>
      <c r="G35" s="300">
        <v>1413</v>
      </c>
      <c r="H35" s="1146">
        <v>1301</v>
      </c>
      <c r="I35" s="1146">
        <v>1173</v>
      </c>
      <c r="J35" s="300">
        <f t="shared" si="0"/>
        <v>1295.6666666666667</v>
      </c>
      <c r="K35" s="301"/>
      <c r="L35" s="302">
        <f t="shared" si="1"/>
        <v>1295.6666666666667</v>
      </c>
      <c r="M35" s="303">
        <v>1350</v>
      </c>
      <c r="N35" s="304">
        <v>1596</v>
      </c>
      <c r="O35" s="312">
        <f t="shared" si="2"/>
        <v>0.2317983020324157</v>
      </c>
      <c r="P35" s="313">
        <f t="shared" si="3"/>
        <v>0.18222222222222229</v>
      </c>
    </row>
    <row r="36" spans="1:16" ht="12" customHeight="1">
      <c r="A36" s="1664" t="s">
        <v>809</v>
      </c>
      <c r="B36" s="1665"/>
      <c r="C36" s="1665"/>
      <c r="D36" s="1665"/>
      <c r="E36" s="1665"/>
      <c r="F36" s="1665"/>
      <c r="G36" s="300">
        <v>531</v>
      </c>
      <c r="H36" s="1172">
        <v>584</v>
      </c>
      <c r="I36" s="1172">
        <v>616</v>
      </c>
      <c r="J36" s="300">
        <f t="shared" si="0"/>
        <v>577</v>
      </c>
      <c r="K36" s="301"/>
      <c r="L36" s="302">
        <f t="shared" si="1"/>
        <v>577</v>
      </c>
      <c r="M36" s="308">
        <v>640</v>
      </c>
      <c r="N36" s="1122">
        <v>738</v>
      </c>
      <c r="O36" s="305">
        <f t="shared" si="2"/>
        <v>0.27902946273830165</v>
      </c>
      <c r="P36" s="306">
        <f t="shared" si="3"/>
        <v>0.15312499999999996</v>
      </c>
    </row>
    <row r="37" spans="1:16" ht="18" customHeight="1">
      <c r="A37" s="1664" t="s">
        <v>810</v>
      </c>
      <c r="B37" s="1665"/>
      <c r="C37" s="1665"/>
      <c r="D37" s="1665"/>
      <c r="E37" s="1665"/>
      <c r="F37" s="1665"/>
      <c r="G37" s="300">
        <v>138</v>
      </c>
      <c r="H37" s="1172">
        <v>154</v>
      </c>
      <c r="I37" s="1172">
        <v>153</v>
      </c>
      <c r="J37" s="300">
        <f t="shared" si="0"/>
        <v>148.33333333333334</v>
      </c>
      <c r="K37" s="301"/>
      <c r="L37" s="302">
        <f t="shared" si="1"/>
        <v>148.33333333333334</v>
      </c>
      <c r="M37" s="308">
        <v>120</v>
      </c>
      <c r="N37" s="1122">
        <v>142</v>
      </c>
      <c r="O37" s="305">
        <f t="shared" si="2"/>
        <v>-0.04269662921348316</v>
      </c>
      <c r="P37" s="306">
        <f t="shared" si="3"/>
        <v>0.18333333333333335</v>
      </c>
    </row>
    <row r="38" spans="1:16" ht="18" customHeight="1">
      <c r="A38" s="1624" t="s">
        <v>1137</v>
      </c>
      <c r="B38" s="2089"/>
      <c r="C38" s="2089"/>
      <c r="D38" s="2089"/>
      <c r="E38" s="2089"/>
      <c r="F38" s="2090"/>
      <c r="G38" s="300">
        <v>917</v>
      </c>
      <c r="H38" s="1172">
        <v>932</v>
      </c>
      <c r="I38" s="1172">
        <v>1494</v>
      </c>
      <c r="J38" s="300">
        <f t="shared" si="0"/>
        <v>1114.3333333333333</v>
      </c>
      <c r="K38" s="301"/>
      <c r="L38" s="311">
        <f t="shared" si="1"/>
        <v>1114.3333333333333</v>
      </c>
      <c r="M38" s="308">
        <v>1150</v>
      </c>
      <c r="N38" s="1122">
        <v>1259</v>
      </c>
      <c r="O38" s="312">
        <f t="shared" si="2"/>
        <v>0.12982351181573448</v>
      </c>
      <c r="P38" s="313">
        <f t="shared" si="3"/>
        <v>0.09478260869565225</v>
      </c>
    </row>
    <row r="39" spans="1:16" ht="18" customHeight="1">
      <c r="A39" s="1624" t="s">
        <v>1134</v>
      </c>
      <c r="B39" s="2089"/>
      <c r="C39" s="2089"/>
      <c r="D39" s="2089"/>
      <c r="E39" s="2089"/>
      <c r="F39" s="2090"/>
      <c r="G39" s="300">
        <v>321</v>
      </c>
      <c r="H39" s="1172">
        <v>340</v>
      </c>
      <c r="I39" s="1172">
        <v>212</v>
      </c>
      <c r="J39" s="300">
        <f t="shared" si="0"/>
        <v>291</v>
      </c>
      <c r="K39" s="301"/>
      <c r="L39" s="311">
        <f t="shared" si="1"/>
        <v>291</v>
      </c>
      <c r="M39" s="308">
        <v>200</v>
      </c>
      <c r="N39" s="1122">
        <v>196</v>
      </c>
      <c r="O39" s="312">
        <f t="shared" si="2"/>
        <v>-0.3264604810996563</v>
      </c>
      <c r="P39" s="313">
        <f t="shared" si="3"/>
        <v>-0.020000000000000018</v>
      </c>
    </row>
    <row r="40" spans="1:16" ht="15.75" customHeight="1">
      <c r="A40" s="1664" t="s">
        <v>1019</v>
      </c>
      <c r="B40" s="1665"/>
      <c r="C40" s="1665"/>
      <c r="D40" s="1665"/>
      <c r="E40" s="1665"/>
      <c r="F40" s="1665"/>
      <c r="G40" s="116">
        <v>32</v>
      </c>
      <c r="H40" s="1174">
        <f>Organizzazione!H8</f>
        <v>0</v>
      </c>
      <c r="I40" s="1174">
        <f>Organizzazione!I8</f>
        <v>32</v>
      </c>
      <c r="J40" s="81"/>
      <c r="K40" s="82"/>
      <c r="L40" s="574">
        <f t="shared" si="1"/>
        <v>21.333333333333332</v>
      </c>
      <c r="M40" s="811">
        <v>31</v>
      </c>
      <c r="N40" s="1124">
        <v>31</v>
      </c>
      <c r="O40" s="312">
        <f t="shared" si="2"/>
        <v>0.453125</v>
      </c>
      <c r="P40" s="313">
        <f t="shared" si="3"/>
        <v>0</v>
      </c>
    </row>
    <row r="41" spans="1:18" ht="12.75" customHeight="1">
      <c r="A41" s="1719" t="s">
        <v>426</v>
      </c>
      <c r="B41" s="1720"/>
      <c r="C41" s="1720"/>
      <c r="D41" s="1720"/>
      <c r="E41" s="1720"/>
      <c r="F41" s="1720"/>
      <c r="G41" s="1793"/>
      <c r="H41" s="1793"/>
      <c r="I41" s="1793"/>
      <c r="J41" s="1793"/>
      <c r="K41" s="1793"/>
      <c r="L41" s="1793"/>
      <c r="M41" s="1793"/>
      <c r="N41" s="1793"/>
      <c r="O41" s="1793"/>
      <c r="P41" s="1794"/>
      <c r="R41" s="314"/>
    </row>
    <row r="42" spans="1:18" ht="18" customHeight="1">
      <c r="A42" s="1791" t="s">
        <v>1216</v>
      </c>
      <c r="B42" s="1792"/>
      <c r="C42" s="1792"/>
      <c r="D42" s="1792"/>
      <c r="E42" s="1792"/>
      <c r="F42" s="1792"/>
      <c r="G42" s="74">
        <v>0.15</v>
      </c>
      <c r="H42" s="74">
        <v>0.15</v>
      </c>
      <c r="I42" s="74">
        <v>0.15</v>
      </c>
      <c r="J42" s="74">
        <f aca="true" t="shared" si="4" ref="J42:J47">(G42+H42+I42)/3</f>
        <v>0.15</v>
      </c>
      <c r="K42" s="75"/>
      <c r="L42" s="295">
        <f aca="true" t="shared" si="5" ref="L42:L47">(G42+H42+I42)/3</f>
        <v>0.15</v>
      </c>
      <c r="M42" s="77">
        <v>0.15</v>
      </c>
      <c r="N42" s="553">
        <v>0.15</v>
      </c>
      <c r="O42" s="297">
        <f aca="true" t="shared" si="6" ref="O42:O47">(N42/L42)-100%</f>
        <v>0</v>
      </c>
      <c r="P42" s="298">
        <f aca="true" t="shared" si="7" ref="P42:P47">(N42/M42)-100%</f>
        <v>0</v>
      </c>
      <c r="R42" s="314"/>
    </row>
    <row r="43" spans="1:18" ht="24.75" customHeight="1">
      <c r="A43" s="1664" t="s">
        <v>386</v>
      </c>
      <c r="B43" s="1665"/>
      <c r="C43" s="1665"/>
      <c r="D43" s="1665"/>
      <c r="E43" s="1665"/>
      <c r="F43" s="1665"/>
      <c r="G43" s="195">
        <v>1</v>
      </c>
      <c r="H43" s="195">
        <v>1</v>
      </c>
      <c r="I43" s="195">
        <v>1</v>
      </c>
      <c r="J43" s="177">
        <f t="shared" si="4"/>
        <v>1</v>
      </c>
      <c r="K43" s="571"/>
      <c r="L43" s="394">
        <f t="shared" si="5"/>
        <v>1</v>
      </c>
      <c r="M43" s="196">
        <v>1</v>
      </c>
      <c r="N43" s="197">
        <v>1</v>
      </c>
      <c r="O43" s="305">
        <f t="shared" si="6"/>
        <v>0</v>
      </c>
      <c r="P43" s="306">
        <f t="shared" si="7"/>
        <v>0</v>
      </c>
      <c r="R43" s="314"/>
    </row>
    <row r="44" spans="1:18" ht="22.5" customHeight="1">
      <c r="A44" s="1791" t="s">
        <v>1217</v>
      </c>
      <c r="B44" s="1792"/>
      <c r="C44" s="1792"/>
      <c r="D44" s="1792"/>
      <c r="E44" s="1792"/>
      <c r="F44" s="1792"/>
      <c r="G44" s="443">
        <v>15</v>
      </c>
      <c r="H44" s="443">
        <v>15</v>
      </c>
      <c r="I44" s="443">
        <v>15</v>
      </c>
      <c r="J44" s="575">
        <f t="shared" si="4"/>
        <v>15</v>
      </c>
      <c r="K44" s="576"/>
      <c r="L44" s="302">
        <f t="shared" si="5"/>
        <v>15</v>
      </c>
      <c r="M44" s="308">
        <v>15</v>
      </c>
      <c r="N44" s="309">
        <v>15</v>
      </c>
      <c r="O44" s="305">
        <f t="shared" si="6"/>
        <v>0</v>
      </c>
      <c r="P44" s="306">
        <f t="shared" si="7"/>
        <v>0</v>
      </c>
      <c r="R44" s="314"/>
    </row>
    <row r="45" spans="1:18" ht="22.5" customHeight="1">
      <c r="A45" s="1664" t="s">
        <v>1218</v>
      </c>
      <c r="B45" s="1665"/>
      <c r="C45" s="1665"/>
      <c r="D45" s="1665"/>
      <c r="E45" s="1665"/>
      <c r="F45" s="1665"/>
      <c r="G45" s="300">
        <v>20</v>
      </c>
      <c r="H45" s="300">
        <v>20</v>
      </c>
      <c r="I45" s="300">
        <v>20</v>
      </c>
      <c r="J45" s="300">
        <f t="shared" si="4"/>
        <v>20</v>
      </c>
      <c r="K45" s="301"/>
      <c r="L45" s="302">
        <f t="shared" si="5"/>
        <v>20</v>
      </c>
      <c r="M45" s="303">
        <v>20</v>
      </c>
      <c r="N45" s="304">
        <v>20</v>
      </c>
      <c r="O45" s="305">
        <f t="shared" si="6"/>
        <v>0</v>
      </c>
      <c r="P45" s="306">
        <f t="shared" si="7"/>
        <v>0</v>
      </c>
      <c r="R45" s="314"/>
    </row>
    <row r="46" spans="1:18" ht="22.5" customHeight="1">
      <c r="A46" s="1791" t="s">
        <v>1219</v>
      </c>
      <c r="B46" s="1792"/>
      <c r="C46" s="1792"/>
      <c r="D46" s="1792"/>
      <c r="E46" s="1792"/>
      <c r="F46" s="1792"/>
      <c r="G46" s="300">
        <v>3</v>
      </c>
      <c r="H46" s="300">
        <v>3</v>
      </c>
      <c r="I46" s="300">
        <v>3</v>
      </c>
      <c r="J46" s="300">
        <f t="shared" si="4"/>
        <v>3</v>
      </c>
      <c r="K46" s="301"/>
      <c r="L46" s="302">
        <f t="shared" si="5"/>
        <v>3</v>
      </c>
      <c r="M46" s="303">
        <v>3</v>
      </c>
      <c r="N46" s="304">
        <v>3</v>
      </c>
      <c r="O46" s="305">
        <f t="shared" si="6"/>
        <v>0</v>
      </c>
      <c r="P46" s="306">
        <f t="shared" si="7"/>
        <v>0</v>
      </c>
      <c r="R46" s="314"/>
    </row>
    <row r="47" spans="1:18" ht="27" customHeight="1">
      <c r="A47" s="1968"/>
      <c r="B47" s="2102"/>
      <c r="C47" s="2102"/>
      <c r="D47" s="2102"/>
      <c r="E47" s="2102"/>
      <c r="F47" s="2102"/>
      <c r="G47" s="300"/>
      <c r="H47" s="300"/>
      <c r="I47" s="300"/>
      <c r="J47" s="300">
        <f t="shared" si="4"/>
        <v>0</v>
      </c>
      <c r="K47" s="301"/>
      <c r="L47" s="302">
        <f t="shared" si="5"/>
        <v>0</v>
      </c>
      <c r="M47" s="303"/>
      <c r="N47" s="304"/>
      <c r="O47" s="305" t="e">
        <f t="shared" si="6"/>
        <v>#DIV/0!</v>
      </c>
      <c r="P47" s="306" t="e">
        <f t="shared" si="7"/>
        <v>#DIV/0!</v>
      </c>
      <c r="R47" s="314"/>
    </row>
    <row r="48" spans="1:16" ht="14.25" customHeight="1">
      <c r="A48" s="1719" t="s">
        <v>427</v>
      </c>
      <c r="B48" s="1720"/>
      <c r="C48" s="1720"/>
      <c r="D48" s="1720"/>
      <c r="E48" s="1720"/>
      <c r="F48" s="1720"/>
      <c r="G48" s="1720"/>
      <c r="H48" s="1720"/>
      <c r="I48" s="1720"/>
      <c r="J48" s="1720"/>
      <c r="K48" s="1720"/>
      <c r="L48" s="1720"/>
      <c r="M48" s="1720"/>
      <c r="N48" s="1720"/>
      <c r="O48" s="1720"/>
      <c r="P48" s="1721"/>
    </row>
    <row r="49" spans="1:16" ht="16.5" customHeight="1">
      <c r="A49" s="1806" t="s">
        <v>268</v>
      </c>
      <c r="B49" s="1807"/>
      <c r="C49" s="1807"/>
      <c r="D49" s="1807"/>
      <c r="E49" s="1807"/>
      <c r="F49" s="1807"/>
      <c r="G49" s="246">
        <v>203626.69</v>
      </c>
      <c r="H49" s="246">
        <v>149609.98</v>
      </c>
      <c r="I49" s="246">
        <v>191894.24</v>
      </c>
      <c r="J49" s="247">
        <f>(G49+H49+I49)/3</f>
        <v>181710.30333333334</v>
      </c>
      <c r="K49" s="956"/>
      <c r="L49" s="957">
        <f>(G49+H49+I49)/3</f>
        <v>181710.30333333334</v>
      </c>
      <c r="M49" s="958">
        <f>'[1]COSTO PROCESSO'!$K$576</f>
        <v>198377.63350000003</v>
      </c>
      <c r="N49" s="954">
        <f>'[1]COSTO PROCESSO'!$L$576</f>
        <v>183847.79350000006</v>
      </c>
      <c r="O49" s="297">
        <f>(N49/L49)-100%</f>
        <v>0.01176317538112115</v>
      </c>
      <c r="P49" s="298">
        <f>(N49/M49)-100%</f>
        <v>-0.07324333768705815</v>
      </c>
    </row>
    <row r="50" spans="1:16" ht="12.75">
      <c r="A50" s="1664" t="s">
        <v>878</v>
      </c>
      <c r="B50" s="1665"/>
      <c r="C50" s="1665"/>
      <c r="D50" s="1665"/>
      <c r="E50" s="1665"/>
      <c r="F50" s="1665"/>
      <c r="G50" s="246">
        <v>35000</v>
      </c>
      <c r="H50" s="246">
        <v>29826.42</v>
      </c>
      <c r="I50" s="246">
        <v>6473.25</v>
      </c>
      <c r="J50" s="246">
        <f>(G50+H50+I50)/3</f>
        <v>23766.556666666667</v>
      </c>
      <c r="K50" s="959"/>
      <c r="L50" s="960">
        <f>(G50+H50+I50)/3</f>
        <v>23766.556666666667</v>
      </c>
      <c r="M50" s="958">
        <v>7000</v>
      </c>
      <c r="N50" s="954">
        <v>12518.45</v>
      </c>
      <c r="O50" s="86">
        <f>(N50/L50)-100%</f>
        <v>-0.4732745607377986</v>
      </c>
      <c r="P50" s="87">
        <f>(N50/M50)-100%</f>
        <v>0.7883500000000001</v>
      </c>
    </row>
    <row r="51" spans="1:16" ht="12.75">
      <c r="A51" s="1664" t="s">
        <v>1178</v>
      </c>
      <c r="B51" s="1665"/>
      <c r="C51" s="1665"/>
      <c r="D51" s="1665"/>
      <c r="E51" s="1665"/>
      <c r="F51" s="1665"/>
      <c r="G51" s="521">
        <v>5931822.35</v>
      </c>
      <c r="H51" s="521">
        <v>6000065.61</v>
      </c>
      <c r="I51" s="521">
        <v>5126988.32</v>
      </c>
      <c r="J51" s="521">
        <f>(G51+H51+I51)/3</f>
        <v>5686292.093333334</v>
      </c>
      <c r="K51" s="961"/>
      <c r="L51" s="960">
        <f>(G51+H51+I51)/3</f>
        <v>5686292.093333334</v>
      </c>
      <c r="M51" s="962">
        <f>'Economico Patrimoniale'!K18</f>
        <v>5058143.74</v>
      </c>
      <c r="N51" s="963">
        <v>5058143.74</v>
      </c>
      <c r="O51" s="88">
        <f>(N51/L51)-100%</f>
        <v>-0.11046712743965104</v>
      </c>
      <c r="P51" s="89">
        <f>(N51/M51)-100%</f>
        <v>0</v>
      </c>
    </row>
    <row r="52" spans="1:19" ht="12" customHeight="1">
      <c r="A52" s="1719" t="s">
        <v>428</v>
      </c>
      <c r="B52" s="1720"/>
      <c r="C52" s="1720"/>
      <c r="D52" s="1720"/>
      <c r="E52" s="1720"/>
      <c r="F52" s="1720"/>
      <c r="G52" s="1720"/>
      <c r="H52" s="1720"/>
      <c r="I52" s="1720"/>
      <c r="J52" s="1720"/>
      <c r="K52" s="1720"/>
      <c r="L52" s="1720"/>
      <c r="M52" s="1720"/>
      <c r="N52" s="1720"/>
      <c r="O52" s="1720"/>
      <c r="P52" s="1721"/>
      <c r="S52" s="316"/>
    </row>
    <row r="53" spans="1:16" ht="15" customHeight="1">
      <c r="A53" s="1818" t="s">
        <v>802</v>
      </c>
      <c r="B53" s="1819"/>
      <c r="C53" s="1819"/>
      <c r="D53" s="1819"/>
      <c r="E53" s="1819"/>
      <c r="F53" s="1819"/>
      <c r="G53" s="195"/>
      <c r="H53" s="195"/>
      <c r="I53" s="195"/>
      <c r="J53" s="195">
        <f>(G53+H53+I53)/3</f>
        <v>0</v>
      </c>
      <c r="K53" s="317"/>
      <c r="L53" s="318">
        <f>(G53+H53+I53)/3</f>
        <v>0</v>
      </c>
      <c r="M53" s="196"/>
      <c r="N53" s="197"/>
      <c r="O53" s="297" t="e">
        <f>(N53/L53)-100%</f>
        <v>#DIV/0!</v>
      </c>
      <c r="P53" s="298" t="e">
        <f>(N53/M53)-100%</f>
        <v>#DIV/0!</v>
      </c>
    </row>
    <row r="54" spans="1:16" ht="12.75">
      <c r="A54" s="1664" t="s">
        <v>811</v>
      </c>
      <c r="B54" s="1665"/>
      <c r="C54" s="1665"/>
      <c r="D54" s="1665"/>
      <c r="E54" s="1665"/>
      <c r="F54" s="1665"/>
      <c r="G54" s="443">
        <v>0</v>
      </c>
      <c r="H54" s="443">
        <v>0</v>
      </c>
      <c r="I54" s="443">
        <v>0</v>
      </c>
      <c r="J54" s="575">
        <f>(G54+H54+I54)/3</f>
        <v>0</v>
      </c>
      <c r="K54" s="576"/>
      <c r="L54" s="302">
        <f>(G54+H54+I54)/3</f>
        <v>0</v>
      </c>
      <c r="M54" s="308">
        <v>0</v>
      </c>
      <c r="N54" s="309">
        <v>0</v>
      </c>
      <c r="O54" s="305" t="e">
        <f>(N54/L54)-100%</f>
        <v>#DIV/0!</v>
      </c>
      <c r="P54" s="306" t="e">
        <f>(N54/M54)-100%</f>
        <v>#DIV/0!</v>
      </c>
    </row>
    <row r="55" spans="1:16" ht="13.5" customHeight="1" thickBot="1">
      <c r="A55" s="2100" t="s">
        <v>812</v>
      </c>
      <c r="B55" s="2101"/>
      <c r="C55" s="2101"/>
      <c r="D55" s="2101"/>
      <c r="E55" s="2101"/>
      <c r="F55" s="2101"/>
      <c r="G55" s="491">
        <v>71</v>
      </c>
      <c r="H55" s="491">
        <v>77</v>
      </c>
      <c r="I55" s="491">
        <v>86</v>
      </c>
      <c r="J55" s="589">
        <f>(G55+H55+I55)/3</f>
        <v>78</v>
      </c>
      <c r="K55" s="590"/>
      <c r="L55" s="493">
        <f>(G55+H55+I55)/3</f>
        <v>78</v>
      </c>
      <c r="M55" s="494">
        <v>100</v>
      </c>
      <c r="N55" s="495">
        <v>106</v>
      </c>
      <c r="O55" s="496">
        <f>(N55/L55)-100%</f>
        <v>0.35897435897435903</v>
      </c>
      <c r="P55" s="497">
        <f>(N55/M55)-100%</f>
        <v>0.06000000000000005</v>
      </c>
    </row>
    <row r="56" spans="1:16" ht="18.75" customHeight="1" thickBot="1">
      <c r="A56" s="1811"/>
      <c r="B56" s="1802"/>
      <c r="C56" s="1802"/>
      <c r="D56" s="1802"/>
      <c r="E56" s="1802"/>
      <c r="F56" s="1802"/>
      <c r="G56" s="1802"/>
      <c r="H56" s="1802"/>
      <c r="I56" s="1802"/>
      <c r="J56" s="1802"/>
      <c r="K56" s="1802"/>
      <c r="L56" s="1802"/>
      <c r="M56" s="1802"/>
      <c r="N56" s="1802"/>
      <c r="O56" s="1802"/>
      <c r="P56" s="1803"/>
    </row>
    <row r="57" spans="1:16" ht="12.75">
      <c r="A57" s="1823" t="s">
        <v>430</v>
      </c>
      <c r="B57" s="1824"/>
      <c r="C57" s="1824"/>
      <c r="D57" s="1824"/>
      <c r="E57" s="1824"/>
      <c r="F57" s="1825"/>
      <c r="G57" s="1808" t="s">
        <v>434</v>
      </c>
      <c r="H57" s="1809"/>
      <c r="I57" s="1809"/>
      <c r="J57" s="1809"/>
      <c r="K57" s="1809"/>
      <c r="L57" s="1809"/>
      <c r="M57" s="1809"/>
      <c r="N57" s="1809"/>
      <c r="O57" s="1809"/>
      <c r="P57" s="1810"/>
    </row>
    <row r="58" spans="1:16" ht="26.25" customHeight="1">
      <c r="A58" s="1680" t="s">
        <v>1234</v>
      </c>
      <c r="B58" s="1681"/>
      <c r="C58" s="1682"/>
      <c r="D58" s="319" t="s">
        <v>432</v>
      </c>
      <c r="E58" s="1698" t="s">
        <v>675</v>
      </c>
      <c r="F58" s="1699"/>
      <c r="G58" s="1680" t="s">
        <v>1235</v>
      </c>
      <c r="H58" s="1681"/>
      <c r="I58" s="1681"/>
      <c r="J58" s="320"/>
      <c r="K58" s="320"/>
      <c r="L58" s="1695" t="s">
        <v>1236</v>
      </c>
      <c r="M58" s="1682"/>
      <c r="N58" s="1681" t="s">
        <v>1237</v>
      </c>
      <c r="O58" s="1681"/>
      <c r="P58" s="1726"/>
    </row>
    <row r="59" spans="1:16" ht="12.75">
      <c r="A59" s="1675" t="s">
        <v>834</v>
      </c>
      <c r="B59" s="1676"/>
      <c r="C59" s="1677"/>
      <c r="D59" s="321" t="s">
        <v>837</v>
      </c>
      <c r="E59" s="1678">
        <v>0.55</v>
      </c>
      <c r="F59" s="1679"/>
      <c r="G59" s="1675"/>
      <c r="H59" s="1676"/>
      <c r="I59" s="1676"/>
      <c r="J59" s="1676"/>
      <c r="K59" s="1677"/>
      <c r="L59" s="1700"/>
      <c r="M59" s="1677"/>
      <c r="N59" s="1700"/>
      <c r="O59" s="1676"/>
      <c r="P59" s="1679"/>
    </row>
    <row r="60" spans="1:16" ht="12.75">
      <c r="A60" s="1675" t="s">
        <v>832</v>
      </c>
      <c r="B60" s="1676"/>
      <c r="C60" s="1677"/>
      <c r="D60" s="321" t="s">
        <v>835</v>
      </c>
      <c r="E60" s="1678">
        <v>0.7</v>
      </c>
      <c r="F60" s="1679"/>
      <c r="G60" s="1675"/>
      <c r="H60" s="1676"/>
      <c r="I60" s="1676"/>
      <c r="J60" s="1676"/>
      <c r="K60" s="1677"/>
      <c r="L60" s="1700"/>
      <c r="M60" s="1677"/>
      <c r="N60" s="1700"/>
      <c r="O60" s="1676"/>
      <c r="P60" s="1679"/>
    </row>
    <row r="61" spans="1:16" ht="13.5" thickBot="1">
      <c r="A61" s="1670" t="s">
        <v>1220</v>
      </c>
      <c r="B61" s="1671"/>
      <c r="C61" s="1672"/>
      <c r="D61" s="322" t="s">
        <v>836</v>
      </c>
      <c r="E61" s="1673">
        <v>0.05</v>
      </c>
      <c r="F61" s="1674"/>
      <c r="G61" s="1670"/>
      <c r="H61" s="1671"/>
      <c r="I61" s="1671"/>
      <c r="J61" s="1671"/>
      <c r="K61" s="1672"/>
      <c r="L61" s="1685"/>
      <c r="M61" s="1672"/>
      <c r="N61" s="1685"/>
      <c r="O61" s="1671"/>
      <c r="P61" s="1674"/>
    </row>
    <row r="62" spans="1:17" ht="13.5">
      <c r="A62" s="103"/>
      <c r="B62" s="6"/>
      <c r="C62" s="6"/>
      <c r="D62" s="6"/>
      <c r="E62" s="6"/>
      <c r="F62" s="6"/>
      <c r="G62" s="6"/>
      <c r="H62" s="6"/>
      <c r="I62" s="6"/>
      <c r="J62" s="6"/>
      <c r="K62" s="6"/>
      <c r="L62" s="6"/>
      <c r="M62" s="6"/>
      <c r="N62" s="6"/>
      <c r="O62" s="6"/>
      <c r="P62" s="50"/>
      <c r="Q62" s="282"/>
    </row>
    <row r="63" spans="1:17" ht="14.25" thickBot="1">
      <c r="A63" s="103"/>
      <c r="B63" s="6"/>
      <c r="C63" s="6"/>
      <c r="D63" s="6"/>
      <c r="E63" s="6"/>
      <c r="F63" s="6"/>
      <c r="G63" s="6"/>
      <c r="H63" s="6"/>
      <c r="I63" s="6"/>
      <c r="J63" s="6"/>
      <c r="K63" s="6"/>
      <c r="L63" s="6"/>
      <c r="M63" s="6"/>
      <c r="N63" s="6"/>
      <c r="O63" s="49"/>
      <c r="P63" s="51"/>
      <c r="Q63" s="282"/>
    </row>
    <row r="64" spans="1:17" ht="12.75" customHeight="1">
      <c r="A64" s="1755" t="s">
        <v>196</v>
      </c>
      <c r="B64" s="1756"/>
      <c r="C64" s="1756"/>
      <c r="D64" s="1756"/>
      <c r="E64" s="1756"/>
      <c r="F64" s="1756"/>
      <c r="G64" s="1756"/>
      <c r="H64" s="1756"/>
      <c r="I64" s="1756"/>
      <c r="J64" s="1756"/>
      <c r="K64" s="1757"/>
      <c r="L64" s="1812" t="s">
        <v>1250</v>
      </c>
      <c r="M64" s="1752" t="s">
        <v>1249</v>
      </c>
      <c r="N64" s="1789" t="s">
        <v>200</v>
      </c>
      <c r="O64" s="1816" t="s">
        <v>402</v>
      </c>
      <c r="P64" s="1797" t="s">
        <v>401</v>
      </c>
      <c r="Q64" s="282"/>
    </row>
    <row r="65" spans="1:17" ht="16.5" customHeight="1" thickBot="1">
      <c r="A65" s="1758"/>
      <c r="B65" s="1759"/>
      <c r="C65" s="1759"/>
      <c r="D65" s="1759"/>
      <c r="E65" s="1759"/>
      <c r="F65" s="1759"/>
      <c r="G65" s="1759"/>
      <c r="H65" s="1759"/>
      <c r="I65" s="1759"/>
      <c r="J65" s="1759"/>
      <c r="K65" s="1760"/>
      <c r="L65" s="1813"/>
      <c r="M65" s="1753"/>
      <c r="N65" s="1790"/>
      <c r="O65" s="1817"/>
      <c r="P65" s="1798"/>
      <c r="Q65" s="282"/>
    </row>
    <row r="66" spans="1:17" ht="16.5" customHeight="1" thickBot="1" thickTop="1">
      <c r="A66" s="1709" t="s">
        <v>396</v>
      </c>
      <c r="B66" s="1710"/>
      <c r="C66" s="1710"/>
      <c r="D66" s="1710"/>
      <c r="E66" s="1710"/>
      <c r="F66" s="1710"/>
      <c r="G66" s="1710"/>
      <c r="H66" s="1710"/>
      <c r="I66" s="1710"/>
      <c r="J66" s="1710"/>
      <c r="K66" s="1711"/>
      <c r="L66" s="323"/>
      <c r="M66" s="323"/>
      <c r="N66" s="324"/>
      <c r="O66" s="323"/>
      <c r="P66" s="325"/>
      <c r="Q66" s="282"/>
    </row>
    <row r="67" spans="1:19" ht="23.25" customHeight="1" thickTop="1">
      <c r="A67" s="1751" t="s">
        <v>803</v>
      </c>
      <c r="B67" s="1704"/>
      <c r="C67" s="1704"/>
      <c r="D67" s="1704"/>
      <c r="E67" s="1704"/>
      <c r="F67" s="1704"/>
      <c r="G67" s="1704"/>
      <c r="H67" s="1704"/>
      <c r="I67" s="1704"/>
      <c r="J67" s="1704"/>
      <c r="K67" s="1705"/>
      <c r="L67" s="362">
        <f>L25/L26</f>
        <v>0.23484848484848486</v>
      </c>
      <c r="M67" s="399">
        <f>M25/M26</f>
        <v>0.19455252918287938</v>
      </c>
      <c r="N67" s="487">
        <f>N25/N26</f>
        <v>0.18706293706293706</v>
      </c>
      <c r="O67" s="331">
        <f>N67-M67</f>
        <v>-0.007489592119942323</v>
      </c>
      <c r="P67" s="330" t="str">
        <f>IF(N67&lt;=M67,"OK","NOOK")</f>
        <v>OK</v>
      </c>
      <c r="Q67" s="282"/>
      <c r="R67" s="299"/>
      <c r="S67" s="299"/>
    </row>
    <row r="68" spans="1:17" ht="24.75" customHeight="1">
      <c r="A68" s="1746" t="s">
        <v>804</v>
      </c>
      <c r="B68" s="1708"/>
      <c r="C68" s="1708"/>
      <c r="D68" s="1708"/>
      <c r="E68" s="1708"/>
      <c r="F68" s="1708"/>
      <c r="G68" s="1708"/>
      <c r="H68" s="1708"/>
      <c r="I68" s="1708"/>
      <c r="J68" s="1708"/>
      <c r="K68" s="1747"/>
      <c r="L68" s="331">
        <f>L27/L28</f>
        <v>0.08418367346938775</v>
      </c>
      <c r="M68" s="332">
        <f>M27/M28</f>
        <v>0.0625</v>
      </c>
      <c r="N68" s="333">
        <f>N27/N28</f>
        <v>0.06186726659167604</v>
      </c>
      <c r="O68" s="331">
        <f>N68-M68</f>
        <v>-0.0006327334083239614</v>
      </c>
      <c r="P68" s="330" t="str">
        <f>IF(N68&lt;=M68,"OK","NOOK")</f>
        <v>OK</v>
      </c>
      <c r="Q68" s="282"/>
    </row>
    <row r="69" spans="1:17" ht="24.75" customHeight="1">
      <c r="A69" s="2103" t="s">
        <v>813</v>
      </c>
      <c r="B69" s="1853"/>
      <c r="C69" s="1853"/>
      <c r="D69" s="1853"/>
      <c r="E69" s="1853"/>
      <c r="F69" s="1853"/>
      <c r="G69" s="1853"/>
      <c r="H69" s="1853"/>
      <c r="I69" s="1853"/>
      <c r="J69" s="1853"/>
      <c r="K69" s="2104"/>
      <c r="L69" s="331">
        <f>L31/L32</f>
        <v>1</v>
      </c>
      <c r="M69" s="332">
        <f>M31/M32</f>
        <v>1</v>
      </c>
      <c r="N69" s="333">
        <f>N31/N32</f>
        <v>1</v>
      </c>
      <c r="O69" s="331">
        <f>N69-M69</f>
        <v>0</v>
      </c>
      <c r="P69" s="330" t="str">
        <f>IF(N69&lt;=M69,"OK","NOOK")</f>
        <v>OK</v>
      </c>
      <c r="Q69" s="282"/>
    </row>
    <row r="70" spans="1:18" ht="24.75" customHeight="1" thickBot="1">
      <c r="A70" s="1707" t="s">
        <v>1020</v>
      </c>
      <c r="B70" s="1708"/>
      <c r="C70" s="1708"/>
      <c r="D70" s="1708"/>
      <c r="E70" s="1708"/>
      <c r="F70" s="1708"/>
      <c r="G70" s="1708"/>
      <c r="H70" s="1708"/>
      <c r="I70" s="1708"/>
      <c r="J70" s="1708"/>
      <c r="K70" s="1708"/>
      <c r="L70" s="408">
        <f>L33/L40</f>
        <v>0.09375</v>
      </c>
      <c r="M70" s="464">
        <f>M33/M40</f>
        <v>0.06451612903225806</v>
      </c>
      <c r="N70" s="410">
        <f>N33/N40</f>
        <v>0.06451612903225806</v>
      </c>
      <c r="O70" s="331">
        <f>N70-M70</f>
        <v>0</v>
      </c>
      <c r="P70" s="330" t="str">
        <f>IF(N70&lt;=M70,"OK","NOOK")</f>
        <v>OK</v>
      </c>
      <c r="Q70" s="282"/>
      <c r="R70" s="314"/>
    </row>
    <row r="71" spans="1:29" ht="15" customHeight="1" thickBot="1" thickTop="1">
      <c r="A71" s="1709" t="s">
        <v>397</v>
      </c>
      <c r="B71" s="1710"/>
      <c r="C71" s="1710"/>
      <c r="D71" s="1710"/>
      <c r="E71" s="1710"/>
      <c r="F71" s="1710"/>
      <c r="G71" s="1710"/>
      <c r="H71" s="1710"/>
      <c r="I71" s="1710"/>
      <c r="J71" s="1710"/>
      <c r="K71" s="1711"/>
      <c r="L71" s="334"/>
      <c r="M71" s="335"/>
      <c r="N71" s="324"/>
      <c r="O71" s="323"/>
      <c r="P71" s="346"/>
      <c r="Q71" s="282"/>
      <c r="R71" s="572"/>
      <c r="S71" s="572"/>
      <c r="T71" s="276"/>
      <c r="U71" s="276"/>
      <c r="V71" s="276"/>
      <c r="W71" s="276"/>
      <c r="X71" s="276"/>
      <c r="Y71" s="276"/>
      <c r="Z71" s="276"/>
      <c r="AA71" s="276"/>
      <c r="AB71" s="276"/>
      <c r="AC71" s="276"/>
    </row>
    <row r="72" spans="1:29" ht="27.75" customHeight="1" thickTop="1">
      <c r="A72" s="1703" t="s">
        <v>864</v>
      </c>
      <c r="B72" s="1704"/>
      <c r="C72" s="1704"/>
      <c r="D72" s="1704"/>
      <c r="E72" s="1704"/>
      <c r="F72" s="1704"/>
      <c r="G72" s="1704"/>
      <c r="H72" s="1704"/>
      <c r="I72" s="1704"/>
      <c r="J72" s="1704"/>
      <c r="K72" s="1705"/>
      <c r="L72" s="326">
        <f aca="true" t="shared" si="8" ref="L72:N73">L42</f>
        <v>0.15</v>
      </c>
      <c r="M72" s="327">
        <f t="shared" si="8"/>
        <v>0.15</v>
      </c>
      <c r="N72" s="328">
        <f t="shared" si="8"/>
        <v>0.15</v>
      </c>
      <c r="O72" s="329">
        <f>N72-M72</f>
        <v>0</v>
      </c>
      <c r="P72" s="330" t="str">
        <f>IF(N72&lt;=M72,"OK","NOOK")</f>
        <v>OK</v>
      </c>
      <c r="Q72" s="2059"/>
      <c r="R72" s="2059"/>
      <c r="S72" s="2059"/>
      <c r="T72" s="2059"/>
      <c r="U72" s="2059"/>
      <c r="V72" s="2059"/>
      <c r="W72" s="2059"/>
      <c r="X72" s="2059"/>
      <c r="Y72" s="2059"/>
      <c r="Z72" s="2059"/>
      <c r="AA72" s="2059"/>
      <c r="AB72" s="276"/>
      <c r="AC72" s="276"/>
    </row>
    <row r="73" spans="1:29" ht="21" customHeight="1">
      <c r="A73" s="1712" t="s">
        <v>386</v>
      </c>
      <c r="B73" s="1713"/>
      <c r="C73" s="1713"/>
      <c r="D73" s="1713"/>
      <c r="E73" s="1713"/>
      <c r="F73" s="1713"/>
      <c r="G73" s="1713"/>
      <c r="H73" s="1713"/>
      <c r="I73" s="1713"/>
      <c r="J73" s="1713"/>
      <c r="K73" s="1714"/>
      <c r="L73" s="434">
        <f t="shared" si="8"/>
        <v>1</v>
      </c>
      <c r="M73" s="573">
        <f t="shared" si="8"/>
        <v>1</v>
      </c>
      <c r="N73" s="333">
        <f t="shared" si="8"/>
        <v>1</v>
      </c>
      <c r="O73" s="331">
        <f>N73-M73</f>
        <v>0</v>
      </c>
      <c r="P73" s="330" t="str">
        <f>IF(N73&lt;=M73,"OK","NOOK")</f>
        <v>OK</v>
      </c>
      <c r="Q73" s="2059"/>
      <c r="R73" s="2059"/>
      <c r="S73" s="2059"/>
      <c r="T73" s="2059"/>
      <c r="U73" s="2059"/>
      <c r="V73" s="2059"/>
      <c r="W73" s="2059"/>
      <c r="X73" s="2059"/>
      <c r="Y73" s="2059"/>
      <c r="Z73" s="2059"/>
      <c r="AA73" s="2059"/>
      <c r="AB73" s="276"/>
      <c r="AC73" s="276"/>
    </row>
    <row r="74" spans="1:17" ht="25.5" customHeight="1">
      <c r="A74" s="1712" t="s">
        <v>1232</v>
      </c>
      <c r="B74" s="1713"/>
      <c r="C74" s="1713"/>
      <c r="D74" s="1713"/>
      <c r="E74" s="1713"/>
      <c r="F74" s="1713"/>
      <c r="G74" s="1713"/>
      <c r="H74" s="1713"/>
      <c r="I74" s="1713"/>
      <c r="J74" s="1713"/>
      <c r="K74" s="1714"/>
      <c r="L74" s="587">
        <f aca="true" t="shared" si="9" ref="L74:N76">L44</f>
        <v>15</v>
      </c>
      <c r="M74" s="588">
        <f t="shared" si="9"/>
        <v>15</v>
      </c>
      <c r="N74" s="582">
        <f t="shared" si="9"/>
        <v>15</v>
      </c>
      <c r="O74" s="534">
        <f>N74-M74</f>
        <v>0</v>
      </c>
      <c r="P74" s="330" t="str">
        <f>IF(N74&lt;=M74,"OK","NOOK")</f>
        <v>OK</v>
      </c>
      <c r="Q74" s="282"/>
    </row>
    <row r="75" spans="1:17" ht="25.5" customHeight="1">
      <c r="A75" s="1712" t="s">
        <v>1233</v>
      </c>
      <c r="B75" s="1713"/>
      <c r="C75" s="1713"/>
      <c r="D75" s="1713"/>
      <c r="E75" s="1713"/>
      <c r="F75" s="1713"/>
      <c r="G75" s="1713"/>
      <c r="H75" s="1713"/>
      <c r="I75" s="1713"/>
      <c r="J75" s="1713"/>
      <c r="K75" s="1714"/>
      <c r="L75" s="587">
        <f t="shared" si="9"/>
        <v>20</v>
      </c>
      <c r="M75" s="588">
        <f t="shared" si="9"/>
        <v>20</v>
      </c>
      <c r="N75" s="582">
        <f t="shared" si="9"/>
        <v>20</v>
      </c>
      <c r="O75" s="534">
        <f>N75-M75</f>
        <v>0</v>
      </c>
      <c r="P75" s="330" t="str">
        <f>IF(N75&lt;=M75,"OK","NOOK")</f>
        <v>OK</v>
      </c>
      <c r="Q75" s="282"/>
    </row>
    <row r="76" spans="1:17" ht="25.5" customHeight="1">
      <c r="A76" s="1712" t="s">
        <v>879</v>
      </c>
      <c r="B76" s="1713"/>
      <c r="C76" s="1713"/>
      <c r="D76" s="1713"/>
      <c r="E76" s="1713"/>
      <c r="F76" s="1713"/>
      <c r="G76" s="1713"/>
      <c r="H76" s="1713"/>
      <c r="I76" s="1713"/>
      <c r="J76" s="1713"/>
      <c r="K76" s="1714"/>
      <c r="L76" s="587">
        <f t="shared" si="9"/>
        <v>3</v>
      </c>
      <c r="M76" s="588">
        <f t="shared" si="9"/>
        <v>3</v>
      </c>
      <c r="N76" s="582">
        <f t="shared" si="9"/>
        <v>3</v>
      </c>
      <c r="O76" s="534">
        <f>N76-M76</f>
        <v>0</v>
      </c>
      <c r="P76" s="330" t="str">
        <f>IF(N76&lt;=M76,"OK","NOOK")</f>
        <v>OK</v>
      </c>
      <c r="Q76" s="282"/>
    </row>
    <row r="77" spans="1:17" ht="25.5" customHeight="1" thickBot="1">
      <c r="A77" s="2060" t="s">
        <v>1312</v>
      </c>
      <c r="B77" s="1728"/>
      <c r="C77" s="1728"/>
      <c r="D77" s="1728"/>
      <c r="E77" s="1728"/>
      <c r="F77" s="1728"/>
      <c r="G77" s="1728"/>
      <c r="H77" s="1728"/>
      <c r="I77" s="1728"/>
      <c r="J77" s="1728"/>
      <c r="K77" s="2077"/>
      <c r="L77" s="580"/>
      <c r="M77" s="581">
        <v>30</v>
      </c>
      <c r="N77" s="582"/>
      <c r="O77" s="534"/>
      <c r="P77" s="330"/>
      <c r="Q77" s="282"/>
    </row>
    <row r="78" spans="1:17" ht="15" customHeight="1" thickBot="1" thickTop="1">
      <c r="A78" s="1709" t="s">
        <v>398</v>
      </c>
      <c r="B78" s="1710"/>
      <c r="C78" s="1710"/>
      <c r="D78" s="1710"/>
      <c r="E78" s="1710"/>
      <c r="F78" s="1710"/>
      <c r="G78" s="1710"/>
      <c r="H78" s="1710"/>
      <c r="I78" s="1710"/>
      <c r="J78" s="1710"/>
      <c r="K78" s="1711"/>
      <c r="L78" s="344"/>
      <c r="M78" s="345"/>
      <c r="N78" s="324"/>
      <c r="O78" s="323"/>
      <c r="P78" s="346"/>
      <c r="Q78" s="282"/>
    </row>
    <row r="79" spans="1:17" ht="23.25" customHeight="1" thickBot="1" thickTop="1">
      <c r="A79" s="1841" t="s">
        <v>805</v>
      </c>
      <c r="B79" s="1749"/>
      <c r="C79" s="1749"/>
      <c r="D79" s="1749"/>
      <c r="E79" s="1749"/>
      <c r="F79" s="1749"/>
      <c r="G79" s="1749"/>
      <c r="H79" s="1749"/>
      <c r="I79" s="1749"/>
      <c r="J79" s="1842"/>
      <c r="K79" s="1843"/>
      <c r="L79" s="347">
        <f>L49/L24</f>
        <v>21.089868074899414</v>
      </c>
      <c r="M79" s="348">
        <f>M49/M24</f>
        <v>23.067166686046516</v>
      </c>
      <c r="N79" s="349">
        <f>N49/N24</f>
        <v>21.3677119363087</v>
      </c>
      <c r="O79" s="347">
        <f>N79-M79</f>
        <v>-1.6994547497378143</v>
      </c>
      <c r="P79" s="450" t="str">
        <f>IF(N79&lt;=M79,"OK","NOOK")</f>
        <v>OK</v>
      </c>
      <c r="Q79" s="282"/>
    </row>
    <row r="80" spans="1:17" ht="23.25" customHeight="1" thickTop="1">
      <c r="A80" s="1826" t="s">
        <v>98</v>
      </c>
      <c r="B80" s="1708"/>
      <c r="C80" s="1708"/>
      <c r="D80" s="1708"/>
      <c r="E80" s="1708"/>
      <c r="F80" s="1708"/>
      <c r="G80" s="1708"/>
      <c r="H80" s="1708"/>
      <c r="I80" s="1708"/>
      <c r="J80" s="23"/>
      <c r="K80" s="104"/>
      <c r="L80" s="347">
        <f>L49/L40</f>
        <v>8517.67046875</v>
      </c>
      <c r="M80" s="348">
        <f>M49/M40</f>
        <v>6399.278500000001</v>
      </c>
      <c r="N80" s="502">
        <f>N49/N40</f>
        <v>5930.57398387097</v>
      </c>
      <c r="O80" s="426">
        <f>N80-M80</f>
        <v>-468.7045161290316</v>
      </c>
      <c r="P80" s="330" t="str">
        <f>IF(N80&lt;=M80,"OK","NOOK")</f>
        <v>OK</v>
      </c>
      <c r="Q80" s="282"/>
    </row>
    <row r="81" spans="1:17" ht="23.25" customHeight="1">
      <c r="A81" s="1826" t="s">
        <v>880</v>
      </c>
      <c r="B81" s="1708"/>
      <c r="C81" s="1708"/>
      <c r="D81" s="1708"/>
      <c r="E81" s="1708"/>
      <c r="F81" s="1708"/>
      <c r="G81" s="1708"/>
      <c r="H81" s="1708"/>
      <c r="I81" s="1708"/>
      <c r="J81" s="23"/>
      <c r="K81" s="104"/>
      <c r="L81" s="480">
        <f>L50/L51</f>
        <v>0.004179622903039191</v>
      </c>
      <c r="M81" s="585">
        <f>M50/M51</f>
        <v>0.001383906895457265</v>
      </c>
      <c r="N81" s="586">
        <f>N50/N51</f>
        <v>0.0024749098964910003</v>
      </c>
      <c r="O81" s="331">
        <f>N81-M81</f>
        <v>0.0010910030010337353</v>
      </c>
      <c r="P81" s="330" t="str">
        <f>IF(N81&lt;=M81,"OK","NOOK")</f>
        <v>NOOK</v>
      </c>
      <c r="Q81" s="282" t="s">
        <v>1467</v>
      </c>
    </row>
    <row r="82" spans="1:16" ht="23.25" customHeight="1" thickBot="1">
      <c r="A82" s="1729"/>
      <c r="B82" s="1730"/>
      <c r="C82" s="1730"/>
      <c r="D82" s="1730"/>
      <c r="E82" s="1730"/>
      <c r="F82" s="1730"/>
      <c r="G82" s="1730"/>
      <c r="H82" s="1730"/>
      <c r="I82" s="1762"/>
      <c r="J82" s="1831"/>
      <c r="K82" s="1831"/>
      <c r="L82" s="504"/>
      <c r="M82" s="505"/>
      <c r="N82" s="506"/>
      <c r="O82" s="507"/>
      <c r="P82" s="508"/>
    </row>
    <row r="83" spans="1:17" ht="14.25" customHeight="1" thickBot="1" thickTop="1">
      <c r="A83" s="1709" t="s">
        <v>399</v>
      </c>
      <c r="B83" s="1710"/>
      <c r="C83" s="1710"/>
      <c r="D83" s="1710"/>
      <c r="E83" s="1710"/>
      <c r="F83" s="1710"/>
      <c r="G83" s="1710"/>
      <c r="H83" s="1710"/>
      <c r="I83" s="1710"/>
      <c r="J83" s="1710"/>
      <c r="K83" s="1710"/>
      <c r="L83" s="509"/>
      <c r="M83" s="510"/>
      <c r="N83" s="360"/>
      <c r="O83" s="458"/>
      <c r="P83" s="511"/>
      <c r="Q83" s="282"/>
    </row>
    <row r="84" spans="1:17" ht="24.75" customHeight="1" thickTop="1">
      <c r="A84" s="1748" t="s">
        <v>806</v>
      </c>
      <c r="B84" s="1749"/>
      <c r="C84" s="1749"/>
      <c r="D84" s="1749"/>
      <c r="E84" s="1749"/>
      <c r="F84" s="1749"/>
      <c r="G84" s="1749"/>
      <c r="H84" s="1749"/>
      <c r="I84" s="1749"/>
      <c r="J84" s="1749"/>
      <c r="K84" s="1750"/>
      <c r="L84" s="434">
        <f>L53</f>
        <v>0</v>
      </c>
      <c r="M84" s="573">
        <f>M53</f>
        <v>0</v>
      </c>
      <c r="N84" s="487">
        <f>N53</f>
        <v>0</v>
      </c>
      <c r="O84" s="362">
        <f>N84-M84</f>
        <v>0</v>
      </c>
      <c r="P84" s="350" t="str">
        <f>IF(N84&gt;=M84,"OK","NOOK")</f>
        <v>OK</v>
      </c>
      <c r="Q84" s="282"/>
    </row>
    <row r="85" spans="1:17" ht="24.75" customHeight="1">
      <c r="A85" s="1712" t="s">
        <v>877</v>
      </c>
      <c r="B85" s="1713"/>
      <c r="C85" s="1713"/>
      <c r="D85" s="1713"/>
      <c r="E85" s="1713"/>
      <c r="F85" s="1713"/>
      <c r="G85" s="1713"/>
      <c r="H85" s="1713"/>
      <c r="I85" s="1713"/>
      <c r="J85" s="1713"/>
      <c r="K85" s="1714"/>
      <c r="L85" s="435">
        <f>L54/L55</f>
        <v>0</v>
      </c>
      <c r="M85" s="578">
        <f>M54/M55</f>
        <v>0</v>
      </c>
      <c r="N85" s="579">
        <f>N54/N55</f>
        <v>0</v>
      </c>
      <c r="O85" s="331">
        <f>N85-M85</f>
        <v>0</v>
      </c>
      <c r="P85" s="503" t="str">
        <f>IF(N85&gt;=M85,"OK","NOOK")</f>
        <v>OK</v>
      </c>
      <c r="Q85" s="282"/>
    </row>
    <row r="86" spans="1:17" ht="22.5" customHeight="1" thickBot="1">
      <c r="A86" s="1743"/>
      <c r="B86" s="1744"/>
      <c r="C86" s="1744"/>
      <c r="D86" s="1744"/>
      <c r="E86" s="1744"/>
      <c r="F86" s="1744"/>
      <c r="G86" s="1744"/>
      <c r="H86" s="1744"/>
      <c r="I86" s="1744"/>
      <c r="J86" s="1744"/>
      <c r="K86" s="1745"/>
      <c r="L86" s="365"/>
      <c r="M86" s="366"/>
      <c r="N86" s="367"/>
      <c r="O86" s="368"/>
      <c r="P86" s="369"/>
      <c r="Q86" s="282"/>
    </row>
    <row r="87" spans="1:17" ht="19.5" customHeight="1" thickBot="1">
      <c r="A87" s="1740" t="s">
        <v>429</v>
      </c>
      <c r="B87" s="1741"/>
      <c r="C87" s="1741"/>
      <c r="D87" s="1741"/>
      <c r="E87" s="1741"/>
      <c r="F87" s="1741"/>
      <c r="G87" s="1741"/>
      <c r="H87" s="1741"/>
      <c r="I87" s="1741"/>
      <c r="J87" s="1741"/>
      <c r="K87" s="1741"/>
      <c r="L87" s="1741"/>
      <c r="M87" s="1741"/>
      <c r="N87" s="1741"/>
      <c r="O87" s="1741"/>
      <c r="P87" s="1742"/>
      <c r="Q87" s="282"/>
    </row>
    <row r="88" spans="1:17" ht="36" customHeight="1">
      <c r="A88" s="1734" t="s">
        <v>435</v>
      </c>
      <c r="B88" s="1735"/>
      <c r="C88" s="1735"/>
      <c r="D88" s="1735"/>
      <c r="E88" s="1735"/>
      <c r="F88" s="1735"/>
      <c r="G88" s="1735"/>
      <c r="H88" s="1735"/>
      <c r="I88" s="1735"/>
      <c r="J88" s="1735"/>
      <c r="K88" s="1735"/>
      <c r="L88" s="1735"/>
      <c r="M88" s="1735"/>
      <c r="N88" s="1735"/>
      <c r="O88" s="1735"/>
      <c r="P88" s="1736"/>
      <c r="Q88" s="282"/>
    </row>
    <row r="89" spans="1:18" ht="82.5" customHeight="1" thickBot="1">
      <c r="A89" s="1737"/>
      <c r="B89" s="1738"/>
      <c r="C89" s="1738"/>
      <c r="D89" s="1738"/>
      <c r="E89" s="1738"/>
      <c r="F89" s="1738"/>
      <c r="G89" s="1738"/>
      <c r="H89" s="1738"/>
      <c r="I89" s="1738"/>
      <c r="J89" s="1738"/>
      <c r="K89" s="1738"/>
      <c r="L89" s="1738"/>
      <c r="M89" s="1738"/>
      <c r="N89" s="1738"/>
      <c r="O89" s="1738"/>
      <c r="P89" s="1739"/>
      <c r="Q89" s="282"/>
      <c r="R89" s="370"/>
    </row>
    <row r="90" spans="1:16" ht="21" customHeight="1" hidden="1">
      <c r="A90" s="24"/>
      <c r="B90" s="25"/>
      <c r="C90" s="25"/>
      <c r="D90" s="25"/>
      <c r="E90" s="25"/>
      <c r="F90" s="25"/>
      <c r="G90" s="25"/>
      <c r="H90" s="25"/>
      <c r="I90" s="25"/>
      <c r="J90" s="25"/>
      <c r="K90" s="25"/>
      <c r="L90" s="25"/>
      <c r="M90" s="25"/>
      <c r="N90" s="25"/>
      <c r="O90" s="25"/>
      <c r="P90" s="26"/>
    </row>
  </sheetData>
  <sheetProtection selectLockedCells="1"/>
  <mergeCells count="107">
    <mergeCell ref="A66:K66"/>
    <mergeCell ref="A21:P21"/>
    <mergeCell ref="Q72:AA72"/>
    <mergeCell ref="Q73:AA73"/>
    <mergeCell ref="A52:F52"/>
    <mergeCell ref="G52:P52"/>
    <mergeCell ref="A54:F54"/>
    <mergeCell ref="P64:P65"/>
    <mergeCell ref="L64:L65"/>
    <mergeCell ref="G57:P57"/>
    <mergeCell ref="O64:O65"/>
    <mergeCell ref="A29:F29"/>
    <mergeCell ref="A30:F30"/>
    <mergeCell ref="A24:F24"/>
    <mergeCell ref="A27:F27"/>
    <mergeCell ref="A26:F26"/>
    <mergeCell ref="A28:F28"/>
    <mergeCell ref="A25:F25"/>
    <mergeCell ref="A51:F51"/>
    <mergeCell ref="A33:F33"/>
    <mergeCell ref="A83:K83"/>
    <mergeCell ref="L59:M59"/>
    <mergeCell ref="A86:K86"/>
    <mergeCell ref="N59:P59"/>
    <mergeCell ref="A84:K84"/>
    <mergeCell ref="A59:C59"/>
    <mergeCell ref="E59:F59"/>
    <mergeCell ref="G59:K59"/>
    <mergeCell ref="A69:K69"/>
    <mergeCell ref="A71:K71"/>
    <mergeCell ref="A88:P89"/>
    <mergeCell ref="A78:K78"/>
    <mergeCell ref="A67:K67"/>
    <mergeCell ref="A68:K68"/>
    <mergeCell ref="A87:P87"/>
    <mergeCell ref="A73:K73"/>
    <mergeCell ref="A75:K75"/>
    <mergeCell ref="A82:I82"/>
    <mergeCell ref="J82:K82"/>
    <mergeCell ref="A74:K74"/>
    <mergeCell ref="A1:N1"/>
    <mergeCell ref="G23:P23"/>
    <mergeCell ref="A22:F22"/>
    <mergeCell ref="A23:F23"/>
    <mergeCell ref="A2:P2"/>
    <mergeCell ref="A8:P8"/>
    <mergeCell ref="A9:P10"/>
    <mergeCell ref="A11:P11"/>
    <mergeCell ref="E4:J4"/>
    <mergeCell ref="A19:P19"/>
    <mergeCell ref="A12:P16"/>
    <mergeCell ref="L60:M60"/>
    <mergeCell ref="E5:J5"/>
    <mergeCell ref="E6:J6"/>
    <mergeCell ref="A36:F36"/>
    <mergeCell ref="A37:F37"/>
    <mergeCell ref="A40:F40"/>
    <mergeCell ref="A41:F41"/>
    <mergeCell ref="G41:P41"/>
    <mergeCell ref="A47:F47"/>
    <mergeCell ref="A72:K72"/>
    <mergeCell ref="A55:F55"/>
    <mergeCell ref="A79:K79"/>
    <mergeCell ref="A56:P56"/>
    <mergeCell ref="N64:N65"/>
    <mergeCell ref="A70:K70"/>
    <mergeCell ref="G60:K60"/>
    <mergeCell ref="L58:M58"/>
    <mergeCell ref="A57:F57"/>
    <mergeCell ref="M64:M65"/>
    <mergeCell ref="A17:P17"/>
    <mergeCell ref="A18:P18"/>
    <mergeCell ref="N60:P60"/>
    <mergeCell ref="A42:F42"/>
    <mergeCell ref="A43:F43"/>
    <mergeCell ref="A48:F48"/>
    <mergeCell ref="A31:F31"/>
    <mergeCell ref="A32:F32"/>
    <mergeCell ref="A53:F53"/>
    <mergeCell ref="A20:P20"/>
    <mergeCell ref="A34:F34"/>
    <mergeCell ref="A35:F35"/>
    <mergeCell ref="A44:F44"/>
    <mergeCell ref="A50:F50"/>
    <mergeCell ref="A39:F39"/>
    <mergeCell ref="A38:F38"/>
    <mergeCell ref="A49:F49"/>
    <mergeCell ref="A85:K85"/>
    <mergeCell ref="A45:F45"/>
    <mergeCell ref="A46:F46"/>
    <mergeCell ref="A76:K76"/>
    <mergeCell ref="A77:K77"/>
    <mergeCell ref="A80:I80"/>
    <mergeCell ref="G61:K61"/>
    <mergeCell ref="A60:C60"/>
    <mergeCell ref="A61:C61"/>
    <mergeCell ref="E61:F61"/>
    <mergeCell ref="A81:I81"/>
    <mergeCell ref="E60:F60"/>
    <mergeCell ref="A64:K65"/>
    <mergeCell ref="G48:P48"/>
    <mergeCell ref="G58:I58"/>
    <mergeCell ref="A58:C58"/>
    <mergeCell ref="E58:F58"/>
    <mergeCell ref="N58:P58"/>
    <mergeCell ref="L61:M61"/>
    <mergeCell ref="N61:P61"/>
  </mergeCells>
  <printOptions horizontalCentered="1"/>
  <pageMargins left="0.1968503937007874" right="0" top="0.4724409448818898" bottom="0.984251968503937" header="0.5118110236220472" footer="0.5118110236220472"/>
  <pageSetup horizontalDpi="600" verticalDpi="600" orientation="landscape" paperSize="9" scale="90" r:id="rId1"/>
  <headerFooter alignWithMargins="0">
    <oddHeader>&amp;CComune di INVERUNO</oddHeader>
    <oddFooter>&amp;L&amp;8&amp;F&amp;R&amp;8&amp;P</oddFooter>
  </headerFooter>
  <rowBreaks count="1" manualBreakCount="1">
    <brk id="8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C26"/>
  <sheetViews>
    <sheetView zoomScaleSheetLayoutView="100" zoomScalePageLayoutView="0" workbookViewId="0" topLeftCell="A1">
      <selection activeCell="B12" sqref="B12"/>
    </sheetView>
  </sheetViews>
  <sheetFormatPr defaultColWidth="9.140625" defaultRowHeight="12.75" customHeight="1"/>
  <cols>
    <col min="1" max="1" width="4.00390625" style="19" bestFit="1" customWidth="1"/>
    <col min="2" max="2" width="89.140625" style="20" bestFit="1" customWidth="1"/>
    <col min="3" max="3" width="22.57421875" style="21" customWidth="1"/>
  </cols>
  <sheetData>
    <row r="1" spans="1:3" s="17" customFormat="1" ht="29.25" customHeight="1">
      <c r="A1" s="15" t="s">
        <v>433</v>
      </c>
      <c r="B1" s="227" t="s">
        <v>439</v>
      </c>
      <c r="C1" s="16" t="s">
        <v>915</v>
      </c>
    </row>
    <row r="2" spans="1:3" ht="12.75">
      <c r="A2" s="18">
        <v>1</v>
      </c>
      <c r="B2" s="260" t="s">
        <v>308</v>
      </c>
      <c r="C2" s="937" t="s">
        <v>1075</v>
      </c>
    </row>
    <row r="3" spans="1:3" ht="14.25" customHeight="1">
      <c r="A3" s="18">
        <f>A2+1</f>
        <v>2</v>
      </c>
      <c r="B3" s="1" t="s">
        <v>1370</v>
      </c>
      <c r="C3" s="937" t="s">
        <v>1047</v>
      </c>
    </row>
    <row r="4" spans="1:3" ht="15" customHeight="1">
      <c r="A4" s="18">
        <f aca="true" t="shared" si="0" ref="A4:A25">A3+1</f>
        <v>3</v>
      </c>
      <c r="B4" s="1" t="s">
        <v>918</v>
      </c>
      <c r="C4" s="937" t="s">
        <v>1324</v>
      </c>
    </row>
    <row r="5" spans="1:3" ht="15" customHeight="1">
      <c r="A5" s="18">
        <f t="shared" si="0"/>
        <v>4</v>
      </c>
      <c r="B5" s="261" t="s">
        <v>345</v>
      </c>
      <c r="C5" s="937" t="s">
        <v>1077</v>
      </c>
    </row>
    <row r="6" spans="1:3" ht="15" customHeight="1">
      <c r="A6" s="18">
        <f t="shared" si="0"/>
        <v>5</v>
      </c>
      <c r="B6" s="22" t="s">
        <v>917</v>
      </c>
      <c r="C6" s="937" t="s">
        <v>1078</v>
      </c>
    </row>
    <row r="7" spans="1:3" ht="15" customHeight="1">
      <c r="A7" s="18">
        <f t="shared" si="0"/>
        <v>6</v>
      </c>
      <c r="B7" s="261" t="s">
        <v>1166</v>
      </c>
      <c r="C7" s="937" t="s">
        <v>1047</v>
      </c>
    </row>
    <row r="8" spans="1:3" ht="15" customHeight="1">
      <c r="A8" s="18">
        <f t="shared" si="0"/>
        <v>7</v>
      </c>
      <c r="B8" s="262" t="s">
        <v>1335</v>
      </c>
      <c r="C8" s="937" t="s">
        <v>1079</v>
      </c>
    </row>
    <row r="9" spans="1:3" ht="15" customHeight="1">
      <c r="A9" s="18">
        <f t="shared" si="0"/>
        <v>8</v>
      </c>
      <c r="B9" s="4" t="s">
        <v>341</v>
      </c>
      <c r="C9" s="937" t="s">
        <v>1047</v>
      </c>
    </row>
    <row r="10" spans="1:3" ht="15" customHeight="1">
      <c r="A10" s="18">
        <f t="shared" si="0"/>
        <v>9</v>
      </c>
      <c r="B10" s="262" t="s">
        <v>340</v>
      </c>
      <c r="C10" s="937" t="s">
        <v>1047</v>
      </c>
    </row>
    <row r="11" spans="1:3" ht="15" customHeight="1">
      <c r="A11" s="18">
        <f t="shared" si="0"/>
        <v>10</v>
      </c>
      <c r="B11" s="263" t="s">
        <v>43</v>
      </c>
      <c r="C11" s="937" t="s">
        <v>1080</v>
      </c>
    </row>
    <row r="12" spans="1:3" ht="15" customHeight="1">
      <c r="A12" s="18">
        <f t="shared" si="0"/>
        <v>11</v>
      </c>
      <c r="B12" s="1" t="s">
        <v>647</v>
      </c>
      <c r="C12" s="937" t="s">
        <v>1081</v>
      </c>
    </row>
    <row r="13" spans="1:3" ht="15" customHeight="1">
      <c r="A13" s="18">
        <f t="shared" si="0"/>
        <v>12</v>
      </c>
      <c r="B13" s="264" t="s">
        <v>281</v>
      </c>
      <c r="C13" s="937" t="s">
        <v>1433</v>
      </c>
    </row>
    <row r="14" spans="1:3" ht="15" customHeight="1">
      <c r="A14" s="18">
        <f t="shared" si="0"/>
        <v>13</v>
      </c>
      <c r="B14" s="1" t="s">
        <v>450</v>
      </c>
      <c r="C14" s="937" t="s">
        <v>1082</v>
      </c>
    </row>
    <row r="15" spans="1:3" ht="15" customHeight="1">
      <c r="A15" s="18">
        <f t="shared" si="0"/>
        <v>14</v>
      </c>
      <c r="B15" s="265" t="s">
        <v>344</v>
      </c>
      <c r="C15" s="937" t="s">
        <v>1083</v>
      </c>
    </row>
    <row r="16" spans="1:3" ht="15" customHeight="1">
      <c r="A16" s="18">
        <f t="shared" si="0"/>
        <v>15</v>
      </c>
      <c r="B16" s="1" t="s">
        <v>346</v>
      </c>
      <c r="C16" s="937" t="s">
        <v>1047</v>
      </c>
    </row>
    <row r="17" spans="1:3" ht="15" customHeight="1">
      <c r="A17" s="18">
        <f t="shared" si="0"/>
        <v>16</v>
      </c>
      <c r="B17" s="1" t="s">
        <v>1027</v>
      </c>
      <c r="C17" s="937" t="s">
        <v>1084</v>
      </c>
    </row>
    <row r="18" spans="1:3" ht="15" customHeight="1">
      <c r="A18" s="18">
        <f>A17+1</f>
        <v>17</v>
      </c>
      <c r="B18" s="1" t="s">
        <v>451</v>
      </c>
      <c r="C18" s="937" t="s">
        <v>1441</v>
      </c>
    </row>
    <row r="19" spans="1:3" ht="15" customHeight="1">
      <c r="A19" s="18">
        <f t="shared" si="0"/>
        <v>18</v>
      </c>
      <c r="B19" s="1" t="s">
        <v>1355</v>
      </c>
      <c r="C19" s="937" t="s">
        <v>1078</v>
      </c>
    </row>
    <row r="20" spans="1:3" ht="12.75" customHeight="1">
      <c r="A20" s="18">
        <f t="shared" si="0"/>
        <v>19</v>
      </c>
      <c r="B20" s="1" t="s">
        <v>282</v>
      </c>
      <c r="C20" s="937" t="s">
        <v>1085</v>
      </c>
    </row>
    <row r="21" spans="1:3" ht="15" customHeight="1">
      <c r="A21" s="18">
        <f t="shared" si="0"/>
        <v>20</v>
      </c>
      <c r="B21" s="1" t="s">
        <v>920</v>
      </c>
      <c r="C21" s="937" t="s">
        <v>1047</v>
      </c>
    </row>
    <row r="22" spans="1:3" ht="15" customHeight="1">
      <c r="A22" s="18">
        <f t="shared" si="0"/>
        <v>21</v>
      </c>
      <c r="B22" s="1" t="s">
        <v>42</v>
      </c>
      <c r="C22" s="937" t="s">
        <v>1077</v>
      </c>
    </row>
    <row r="23" spans="1:3" ht="15" customHeight="1">
      <c r="A23" s="18">
        <f t="shared" si="0"/>
        <v>22</v>
      </c>
      <c r="B23" s="1" t="s">
        <v>638</v>
      </c>
      <c r="C23" s="937" t="s">
        <v>1086</v>
      </c>
    </row>
    <row r="24" spans="1:3" ht="15" customHeight="1">
      <c r="A24" s="18">
        <f t="shared" si="0"/>
        <v>23</v>
      </c>
      <c r="B24" s="1" t="s">
        <v>624</v>
      </c>
      <c r="C24" s="937" t="s">
        <v>271</v>
      </c>
    </row>
    <row r="25" spans="1:3" ht="12.75" customHeight="1">
      <c r="A25" s="18">
        <f t="shared" si="0"/>
        <v>24</v>
      </c>
      <c r="B25" s="1" t="s">
        <v>343</v>
      </c>
      <c r="C25" s="937" t="s">
        <v>1087</v>
      </c>
    </row>
    <row r="26" spans="1:3" ht="12.75" customHeight="1">
      <c r="A26" s="18">
        <f>A25+1</f>
        <v>25</v>
      </c>
      <c r="B26" s="5" t="s">
        <v>846</v>
      </c>
      <c r="C26" s="937" t="s">
        <v>1088</v>
      </c>
    </row>
  </sheetData>
  <sheetProtection/>
  <printOptions/>
  <pageMargins left="0.3937007874015748" right="0.3937007874015748" top="0.6692913385826772" bottom="0.1968503937007874" header="0.1968503937007874" footer="0.1968503937007874"/>
  <pageSetup fitToHeight="1" fitToWidth="1" horizontalDpi="600" verticalDpi="600" orientation="landscape" r:id="rId1"/>
  <headerFooter alignWithMargins="0">
    <oddHeader>&amp;C&amp;B</oddHeader>
    <oddFooter>&amp;L&amp;"Tahoma,Corsivo"&amp;8Elenco Processi&amp;R&amp;P</oddFooter>
  </headerFooter>
</worksheet>
</file>

<file path=xl/worksheets/sheet20.xml><?xml version="1.0" encoding="utf-8"?>
<worksheet xmlns="http://schemas.openxmlformats.org/spreadsheetml/2006/main" xmlns:r="http://schemas.openxmlformats.org/officeDocument/2006/relationships">
  <sheetPr>
    <tabColor rgb="FFFF0000"/>
  </sheetPr>
  <dimension ref="A1:S103"/>
  <sheetViews>
    <sheetView zoomScalePageLayoutView="0" workbookViewId="0" topLeftCell="A31">
      <selection activeCell="L5" sqref="L5"/>
    </sheetView>
  </sheetViews>
  <sheetFormatPr defaultColWidth="9.140625" defaultRowHeight="12.75"/>
  <cols>
    <col min="1" max="6" width="9.140625" style="274" customWidth="1"/>
    <col min="7" max="9" width="12.8515625" style="274" bestFit="1" customWidth="1"/>
    <col min="10" max="10" width="0.2890625" style="274" hidden="1" customWidth="1"/>
    <col min="11" max="11" width="9.140625" style="274" hidden="1" customWidth="1"/>
    <col min="12" max="12" width="12.57421875" style="274" customWidth="1"/>
    <col min="13" max="13" width="13.28125" style="274" customWidth="1"/>
    <col min="14" max="14" width="15.851562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1047</v>
      </c>
      <c r="F4" s="1781"/>
      <c r="G4" s="1781"/>
      <c r="H4" s="1781"/>
      <c r="I4" s="1781"/>
      <c r="J4" s="1781"/>
      <c r="K4" s="276"/>
      <c r="L4" s="276"/>
      <c r="M4" s="276"/>
      <c r="N4" s="276"/>
      <c r="O4" s="276"/>
      <c r="P4" s="278"/>
    </row>
    <row r="5" spans="1:16" ht="12.75">
      <c r="A5" s="275" t="s">
        <v>422</v>
      </c>
      <c r="B5" s="276"/>
      <c r="C5" s="276"/>
      <c r="D5" s="276"/>
      <c r="E5" s="1781" t="s">
        <v>1447</v>
      </c>
      <c r="F5" s="1781"/>
      <c r="G5" s="1781"/>
      <c r="H5" s="1781"/>
      <c r="I5" s="1781"/>
      <c r="J5" s="1781"/>
      <c r="K5" s="276"/>
      <c r="L5" s="276" t="s">
        <v>1462</v>
      </c>
      <c r="M5" s="276"/>
      <c r="N5" s="276"/>
      <c r="O5" s="276"/>
      <c r="P5" s="278"/>
    </row>
    <row r="6" spans="1:16" ht="12.75">
      <c r="A6" s="275" t="s">
        <v>423</v>
      </c>
      <c r="B6" s="276"/>
      <c r="C6" s="276"/>
      <c r="D6" s="276"/>
      <c r="E6" s="2088"/>
      <c r="F6" s="2088"/>
      <c r="G6" s="2088"/>
      <c r="H6" s="2088"/>
      <c r="I6" s="2088"/>
      <c r="J6" s="2088"/>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573</v>
      </c>
      <c r="B8" s="1774"/>
      <c r="C8" s="1774"/>
      <c r="D8" s="1774"/>
      <c r="E8" s="1774"/>
      <c r="F8" s="1774"/>
      <c r="G8" s="1774"/>
      <c r="H8" s="1774"/>
      <c r="I8" s="1774"/>
      <c r="J8" s="1774"/>
      <c r="K8" s="1774"/>
      <c r="L8" s="1774"/>
      <c r="M8" s="1774"/>
      <c r="N8" s="1774"/>
      <c r="O8" s="1774"/>
      <c r="P8" s="1775"/>
      <c r="Q8" s="282"/>
    </row>
    <row r="9" spans="1:17" ht="12.75" customHeight="1">
      <c r="A9" s="1692" t="s">
        <v>346</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182</v>
      </c>
      <c r="B11" s="1687"/>
      <c r="C11" s="1687"/>
      <c r="D11" s="1687"/>
      <c r="E11" s="1687"/>
      <c r="F11" s="1687"/>
      <c r="G11" s="1687"/>
      <c r="H11" s="1687"/>
      <c r="I11" s="1687"/>
      <c r="J11" s="1687"/>
      <c r="K11" s="1687"/>
      <c r="L11" s="1687"/>
      <c r="M11" s="1687"/>
      <c r="N11" s="1687"/>
      <c r="O11" s="1687"/>
      <c r="P11" s="1688"/>
      <c r="Q11" s="283"/>
    </row>
    <row r="12" spans="1:17" ht="14.25" customHeight="1">
      <c r="A12" s="1782" t="s">
        <v>1048</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6.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2106" t="s">
        <v>373</v>
      </c>
      <c r="B17" s="2107"/>
      <c r="C17" s="2107"/>
      <c r="D17" s="2107"/>
      <c r="E17" s="2107"/>
      <c r="F17" s="2107"/>
      <c r="G17" s="2107"/>
      <c r="H17" s="2107"/>
      <c r="I17" s="2107"/>
      <c r="J17" s="2107"/>
      <c r="K17" s="2107"/>
      <c r="L17" s="2107"/>
      <c r="M17" s="2107"/>
      <c r="N17" s="2107"/>
      <c r="O17" s="2107"/>
      <c r="P17" s="210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2106" t="s">
        <v>376</v>
      </c>
      <c r="B19" s="2107"/>
      <c r="C19" s="2107"/>
      <c r="D19" s="2107"/>
      <c r="E19" s="2107"/>
      <c r="F19" s="2107"/>
      <c r="G19" s="2107"/>
      <c r="H19" s="2107"/>
      <c r="I19" s="2107"/>
      <c r="J19" s="2107"/>
      <c r="K19" s="2107"/>
      <c r="L19" s="2107"/>
      <c r="M19" s="2107"/>
      <c r="N19" s="2107"/>
      <c r="O19" s="2107"/>
      <c r="P19" s="2108"/>
      <c r="Q19" s="282"/>
    </row>
    <row r="20" spans="1:17" ht="26.25" customHeight="1" thickBot="1">
      <c r="A20" s="1692" t="s">
        <v>1049</v>
      </c>
      <c r="B20" s="1693"/>
      <c r="C20" s="1693"/>
      <c r="D20" s="1693"/>
      <c r="E20" s="1693"/>
      <c r="F20" s="1693"/>
      <c r="G20" s="1693"/>
      <c r="H20" s="1693"/>
      <c r="I20" s="1693"/>
      <c r="J20" s="1693"/>
      <c r="K20" s="1693"/>
      <c r="L20" s="1693"/>
      <c r="M20" s="1693"/>
      <c r="N20" s="1693"/>
      <c r="O20" s="1693"/>
      <c r="P20" s="1694"/>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05">
        <f>Caratteristiche!G5</f>
        <v>8614</v>
      </c>
      <c r="H24" s="205">
        <f>Caratteristiche!I5</f>
        <v>8643</v>
      </c>
      <c r="I24" s="205">
        <f>Caratteristiche!K5</f>
        <v>8591</v>
      </c>
      <c r="J24" s="74">
        <f>(G24+H24+I24)/3</f>
        <v>8616</v>
      </c>
      <c r="K24" s="75"/>
      <c r="L24" s="76">
        <f>(G24+H24+I24)/3</f>
        <v>8616</v>
      </c>
      <c r="M24" s="374">
        <f>Caratteristiche!M5</f>
        <v>8604</v>
      </c>
      <c r="N24" s="170">
        <f>Caratteristiche!M5</f>
        <v>8604</v>
      </c>
      <c r="O24" s="305"/>
      <c r="P24" s="306"/>
      <c r="Q24" s="299"/>
    </row>
    <row r="25" spans="1:16" ht="14.25" customHeight="1">
      <c r="A25" s="1664" t="s">
        <v>1140</v>
      </c>
      <c r="B25" s="1665"/>
      <c r="C25" s="1665"/>
      <c r="D25" s="1665"/>
      <c r="E25" s="1665"/>
      <c r="F25" s="1665"/>
      <c r="G25" s="81">
        <v>54</v>
      </c>
      <c r="H25" s="1175">
        <v>57</v>
      </c>
      <c r="I25" s="1175">
        <v>53</v>
      </c>
      <c r="J25" s="81">
        <f>(G25+H25+I25)/3</f>
        <v>54.666666666666664</v>
      </c>
      <c r="K25" s="82"/>
      <c r="L25" s="302">
        <f aca="true" t="shared" si="0" ref="L25:L36">(G25+H25+I25)/3</f>
        <v>54.666666666666664</v>
      </c>
      <c r="M25" s="84">
        <v>53</v>
      </c>
      <c r="N25" s="85">
        <v>55</v>
      </c>
      <c r="O25" s="305">
        <f aca="true" t="shared" si="1" ref="O25:O36">(N25/L25)-100%</f>
        <v>0.0060975609756097615</v>
      </c>
      <c r="P25" s="306">
        <f aca="true" t="shared" si="2" ref="P25:P36">(N25/M25)-100%</f>
        <v>0.037735849056603765</v>
      </c>
    </row>
    <row r="26" spans="1:16" ht="14.25" customHeight="1">
      <c r="A26" s="1664" t="s">
        <v>1141</v>
      </c>
      <c r="B26" s="1665"/>
      <c r="C26" s="1665"/>
      <c r="D26" s="1665"/>
      <c r="E26" s="1665"/>
      <c r="F26" s="1665"/>
      <c r="G26" s="81">
        <v>54</v>
      </c>
      <c r="H26" s="1175">
        <v>57</v>
      </c>
      <c r="I26" s="1175">
        <v>53</v>
      </c>
      <c r="J26" s="81">
        <f>(G26+H26+I26)/3</f>
        <v>54.666666666666664</v>
      </c>
      <c r="K26" s="82"/>
      <c r="L26" s="302">
        <f t="shared" si="0"/>
        <v>54.666666666666664</v>
      </c>
      <c r="M26" s="84">
        <v>53</v>
      </c>
      <c r="N26" s="85">
        <v>55</v>
      </c>
      <c r="O26" s="305">
        <f t="shared" si="1"/>
        <v>0.0060975609756097615</v>
      </c>
      <c r="P26" s="306">
        <f t="shared" si="2"/>
        <v>0.037735849056603765</v>
      </c>
    </row>
    <row r="27" spans="1:16" ht="12" customHeight="1">
      <c r="A27" s="1664" t="s">
        <v>1142</v>
      </c>
      <c r="B27" s="1665"/>
      <c r="C27" s="1665"/>
      <c r="D27" s="1665"/>
      <c r="E27" s="1665"/>
      <c r="F27" s="1665"/>
      <c r="G27" s="443">
        <v>54</v>
      </c>
      <c r="H27" s="1156">
        <v>57</v>
      </c>
      <c r="I27" s="1156">
        <v>53</v>
      </c>
      <c r="J27" s="300"/>
      <c r="K27" s="301"/>
      <c r="L27" s="302">
        <f t="shared" si="0"/>
        <v>54.666666666666664</v>
      </c>
      <c r="M27" s="446">
        <v>53</v>
      </c>
      <c r="N27" s="447">
        <v>55</v>
      </c>
      <c r="O27" s="305">
        <f t="shared" si="1"/>
        <v>0.0060975609756097615</v>
      </c>
      <c r="P27" s="306">
        <f t="shared" si="2"/>
        <v>0.037735849056603765</v>
      </c>
    </row>
    <row r="28" spans="1:16" ht="12" customHeight="1">
      <c r="A28" s="1624" t="s">
        <v>1143</v>
      </c>
      <c r="B28" s="1963"/>
      <c r="C28" s="1963"/>
      <c r="D28" s="1963"/>
      <c r="E28" s="1963"/>
      <c r="F28" s="1964"/>
      <c r="G28" s="443">
        <v>56</v>
      </c>
      <c r="H28" s="1176">
        <v>102</v>
      </c>
      <c r="I28" s="1176">
        <v>94</v>
      </c>
      <c r="J28" s="300"/>
      <c r="K28" s="301"/>
      <c r="L28" s="302">
        <f t="shared" si="0"/>
        <v>84</v>
      </c>
      <c r="M28" s="446">
        <v>80</v>
      </c>
      <c r="N28" s="1132">
        <v>80</v>
      </c>
      <c r="O28" s="305"/>
      <c r="P28" s="306"/>
    </row>
    <row r="29" spans="1:16" ht="12" customHeight="1">
      <c r="A29" s="1624" t="s">
        <v>1144</v>
      </c>
      <c r="B29" s="1963"/>
      <c r="C29" s="1963"/>
      <c r="D29" s="1963"/>
      <c r="E29" s="1963"/>
      <c r="F29" s="1964"/>
      <c r="G29" s="443">
        <v>56</v>
      </c>
      <c r="H29" s="1176">
        <v>102</v>
      </c>
      <c r="I29" s="1176">
        <v>94</v>
      </c>
      <c r="J29" s="300"/>
      <c r="K29" s="301"/>
      <c r="L29" s="302">
        <f t="shared" si="0"/>
        <v>84</v>
      </c>
      <c r="M29" s="446">
        <v>80</v>
      </c>
      <c r="N29" s="1132">
        <v>80</v>
      </c>
      <c r="O29" s="305"/>
      <c r="P29" s="306"/>
    </row>
    <row r="30" spans="1:16" ht="12" customHeight="1">
      <c r="A30" s="1624"/>
      <c r="B30" s="1963"/>
      <c r="C30" s="1963"/>
      <c r="D30" s="1963"/>
      <c r="E30" s="1963"/>
      <c r="F30" s="1964"/>
      <c r="G30" s="443"/>
      <c r="H30" s="1176"/>
      <c r="I30" s="1176"/>
      <c r="J30" s="300"/>
      <c r="K30" s="301"/>
      <c r="L30" s="302"/>
      <c r="M30" s="446"/>
      <c r="N30" s="1132"/>
      <c r="O30" s="305"/>
      <c r="P30" s="306"/>
    </row>
    <row r="31" spans="1:16" ht="12" customHeight="1">
      <c r="A31" s="1827" t="s">
        <v>995</v>
      </c>
      <c r="B31" s="1828"/>
      <c r="C31" s="1828"/>
      <c r="D31" s="1828"/>
      <c r="E31" s="1828"/>
      <c r="F31" s="1828"/>
      <c r="G31" s="177">
        <f>G28/G24</f>
        <v>0.00650104481077316</v>
      </c>
      <c r="H31" s="1177">
        <f>H28/H24</f>
        <v>0.011801457827143353</v>
      </c>
      <c r="I31" s="1177">
        <f>I28/I24</f>
        <v>0.010941683156791992</v>
      </c>
      <c r="J31" s="177">
        <f aca="true" t="shared" si="3" ref="J31:J36">(G31+H31+I31)/3</f>
        <v>0.009748061931569503</v>
      </c>
      <c r="K31" s="571"/>
      <c r="L31" s="394">
        <f>(G31+H31+I31)/3</f>
        <v>0.009748061931569503</v>
      </c>
      <c r="M31" s="190">
        <f>M28/M24</f>
        <v>0.009298000929800094</v>
      </c>
      <c r="N31" s="190">
        <f>N28/N24</f>
        <v>0.009298000929800094</v>
      </c>
      <c r="O31" s="305">
        <f t="shared" si="1"/>
        <v>-0.046169280101911125</v>
      </c>
      <c r="P31" s="306">
        <f t="shared" si="2"/>
        <v>0</v>
      </c>
    </row>
    <row r="32" spans="1:16" ht="12" customHeight="1">
      <c r="A32" s="1791" t="s">
        <v>1000</v>
      </c>
      <c r="B32" s="1792"/>
      <c r="C32" s="1792"/>
      <c r="D32" s="1792"/>
      <c r="E32" s="1792"/>
      <c r="F32" s="1792"/>
      <c r="G32" s="81">
        <v>7242</v>
      </c>
      <c r="H32" s="1175">
        <v>7259</v>
      </c>
      <c r="I32" s="1175">
        <v>7227</v>
      </c>
      <c r="J32" s="81">
        <f t="shared" si="3"/>
        <v>7242.666666666667</v>
      </c>
      <c r="K32" s="82"/>
      <c r="L32" s="302">
        <f>(G32+H32+I32)/3</f>
        <v>7242.666666666667</v>
      </c>
      <c r="M32" s="84">
        <v>7230</v>
      </c>
      <c r="N32" s="207">
        <v>7242</v>
      </c>
      <c r="O32" s="305">
        <f>(N32/L32)-100%</f>
        <v>-9.204712812960203E-05</v>
      </c>
      <c r="P32" s="306">
        <f>(N32/M32)-100%</f>
        <v>0.0016597510373443924</v>
      </c>
    </row>
    <row r="33" spans="1:16" ht="12" customHeight="1">
      <c r="A33" s="1664" t="s">
        <v>1017</v>
      </c>
      <c r="B33" s="1665"/>
      <c r="C33" s="1665"/>
      <c r="D33" s="1665"/>
      <c r="E33" s="1665"/>
      <c r="F33" s="1665"/>
      <c r="G33" s="81">
        <v>2</v>
      </c>
      <c r="H33" s="1175">
        <v>2</v>
      </c>
      <c r="I33" s="1175">
        <v>2</v>
      </c>
      <c r="J33" s="81">
        <f t="shared" si="3"/>
        <v>2</v>
      </c>
      <c r="K33" s="82"/>
      <c r="L33" s="302">
        <f>(G33+H33+I33)/3</f>
        <v>2</v>
      </c>
      <c r="M33" s="84">
        <v>2</v>
      </c>
      <c r="N33" s="85">
        <v>2</v>
      </c>
      <c r="O33" s="305">
        <f>(N33/L33)-100%</f>
        <v>0</v>
      </c>
      <c r="P33" s="306">
        <f>(N33/M33)-100%</f>
        <v>0</v>
      </c>
    </row>
    <row r="34" spans="1:16" ht="12" customHeight="1">
      <c r="A34" s="1664" t="s">
        <v>463</v>
      </c>
      <c r="B34" s="1665"/>
      <c r="C34" s="1665"/>
      <c r="D34" s="1665"/>
      <c r="E34" s="1665"/>
      <c r="F34" s="1665"/>
      <c r="G34" s="81">
        <v>300</v>
      </c>
      <c r="H34" s="1175">
        <v>246</v>
      </c>
      <c r="I34" s="1175">
        <v>280</v>
      </c>
      <c r="J34" s="81">
        <f t="shared" si="3"/>
        <v>275.3333333333333</v>
      </c>
      <c r="K34" s="82"/>
      <c r="L34" s="302">
        <f>(G34+H34+I34)/3</f>
        <v>275.3333333333333</v>
      </c>
      <c r="M34" s="84">
        <v>250</v>
      </c>
      <c r="N34" s="85">
        <v>390</v>
      </c>
      <c r="O34" s="305">
        <f>(N34/L34)-100%</f>
        <v>0.41646489104116236</v>
      </c>
      <c r="P34" s="306">
        <f>(N34/M34)-100%</f>
        <v>0.56</v>
      </c>
    </row>
    <row r="35" spans="1:16" ht="12" customHeight="1">
      <c r="A35" s="1664" t="s">
        <v>1001</v>
      </c>
      <c r="B35" s="1665"/>
      <c r="C35" s="1665"/>
      <c r="D35" s="1665"/>
      <c r="E35" s="1665"/>
      <c r="F35" s="1665"/>
      <c r="G35" s="81">
        <v>300</v>
      </c>
      <c r="H35" s="1175">
        <v>308</v>
      </c>
      <c r="I35" s="1175">
        <v>355</v>
      </c>
      <c r="J35" s="81">
        <f t="shared" si="3"/>
        <v>321</v>
      </c>
      <c r="K35" s="82"/>
      <c r="L35" s="83">
        <f t="shared" si="0"/>
        <v>321</v>
      </c>
      <c r="M35" s="84">
        <v>320</v>
      </c>
      <c r="N35" s="85">
        <v>360</v>
      </c>
      <c r="O35" s="86">
        <f t="shared" si="1"/>
        <v>0.12149532710280364</v>
      </c>
      <c r="P35" s="87">
        <f t="shared" si="2"/>
        <v>0.125</v>
      </c>
    </row>
    <row r="36" spans="1:16" ht="12" customHeight="1">
      <c r="A36" s="1664" t="s">
        <v>1002</v>
      </c>
      <c r="B36" s="1665"/>
      <c r="C36" s="1665"/>
      <c r="D36" s="1665"/>
      <c r="E36" s="1665"/>
      <c r="F36" s="1665"/>
      <c r="G36" s="90">
        <v>77</v>
      </c>
      <c r="H36" s="1178">
        <v>110</v>
      </c>
      <c r="I36" s="1178">
        <v>98</v>
      </c>
      <c r="J36" s="90">
        <f t="shared" si="3"/>
        <v>95</v>
      </c>
      <c r="K36" s="91"/>
      <c r="L36" s="490">
        <f t="shared" si="0"/>
        <v>95</v>
      </c>
      <c r="M36" s="93">
        <v>90</v>
      </c>
      <c r="N36" s="94">
        <v>100</v>
      </c>
      <c r="O36" s="179">
        <f t="shared" si="1"/>
        <v>0.05263157894736836</v>
      </c>
      <c r="P36" s="176">
        <f t="shared" si="2"/>
        <v>0.11111111111111116</v>
      </c>
    </row>
    <row r="37" spans="1:16" ht="12" customHeight="1">
      <c r="A37" s="1664" t="s">
        <v>151</v>
      </c>
      <c r="B37" s="1665"/>
      <c r="C37" s="1665"/>
      <c r="D37" s="1665"/>
      <c r="E37" s="1665"/>
      <c r="F37" s="1665"/>
      <c r="G37" s="90">
        <v>19</v>
      </c>
      <c r="H37" s="1178">
        <v>26</v>
      </c>
      <c r="I37" s="1178">
        <v>12</v>
      </c>
      <c r="J37" s="90">
        <f aca="true" t="shared" si="4" ref="J37:J43">(G37+H37+I37)/3</f>
        <v>19</v>
      </c>
      <c r="K37" s="91"/>
      <c r="L37" s="490">
        <f aca="true" t="shared" si="5" ref="L37:L43">(G37+H37+I37)/3</f>
        <v>19</v>
      </c>
      <c r="M37" s="93">
        <v>10</v>
      </c>
      <c r="N37" s="94">
        <v>13</v>
      </c>
      <c r="O37" s="179">
        <f aca="true" t="shared" si="6" ref="O37:O43">(N37/L37)-100%</f>
        <v>-0.3157894736842105</v>
      </c>
      <c r="P37" s="176">
        <f aca="true" t="shared" si="7" ref="P37:P43">(N37/M37)-100%</f>
        <v>0.30000000000000004</v>
      </c>
    </row>
    <row r="38" spans="1:16" ht="12" customHeight="1">
      <c r="A38" s="1664" t="s">
        <v>152</v>
      </c>
      <c r="B38" s="1665"/>
      <c r="C38" s="1665"/>
      <c r="D38" s="1665"/>
      <c r="E38" s="1665"/>
      <c r="F38" s="1665"/>
      <c r="G38" s="90">
        <v>105</v>
      </c>
      <c r="H38" s="1178">
        <v>81</v>
      </c>
      <c r="I38" s="1178">
        <v>96</v>
      </c>
      <c r="J38" s="90">
        <f t="shared" si="4"/>
        <v>94</v>
      </c>
      <c r="K38" s="91"/>
      <c r="L38" s="490">
        <f t="shared" si="5"/>
        <v>94</v>
      </c>
      <c r="M38" s="93">
        <v>90</v>
      </c>
      <c r="N38" s="94">
        <v>104</v>
      </c>
      <c r="O38" s="179">
        <f t="shared" si="6"/>
        <v>0.1063829787234043</v>
      </c>
      <c r="P38" s="176">
        <f t="shared" si="7"/>
        <v>0.15555555555555545</v>
      </c>
    </row>
    <row r="39" spans="1:16" ht="12" customHeight="1">
      <c r="A39" s="1664" t="s">
        <v>153</v>
      </c>
      <c r="B39" s="1665"/>
      <c r="C39" s="1665"/>
      <c r="D39" s="1665"/>
      <c r="E39" s="1665"/>
      <c r="F39" s="1665"/>
      <c r="G39" s="90">
        <v>50</v>
      </c>
      <c r="H39" s="1178">
        <v>50</v>
      </c>
      <c r="I39" s="1178">
        <v>55</v>
      </c>
      <c r="J39" s="90">
        <f t="shared" si="4"/>
        <v>51.666666666666664</v>
      </c>
      <c r="K39" s="91"/>
      <c r="L39" s="490">
        <f t="shared" si="5"/>
        <v>51.666666666666664</v>
      </c>
      <c r="M39" s="93">
        <v>55</v>
      </c>
      <c r="N39" s="94">
        <v>55</v>
      </c>
      <c r="O39" s="179">
        <f t="shared" si="6"/>
        <v>0.06451612903225801</v>
      </c>
      <c r="P39" s="176">
        <f t="shared" si="7"/>
        <v>0</v>
      </c>
    </row>
    <row r="40" spans="1:16" ht="12" customHeight="1">
      <c r="A40" s="1664" t="s">
        <v>1329</v>
      </c>
      <c r="B40" s="1665"/>
      <c r="C40" s="1665"/>
      <c r="D40" s="1665"/>
      <c r="E40" s="1665"/>
      <c r="F40" s="1665"/>
      <c r="G40" s="90">
        <v>30</v>
      </c>
      <c r="H40" s="1178">
        <v>15</v>
      </c>
      <c r="I40" s="1178">
        <v>0</v>
      </c>
      <c r="J40" s="90">
        <f t="shared" si="4"/>
        <v>15</v>
      </c>
      <c r="K40" s="91"/>
      <c r="L40" s="490">
        <f t="shared" si="5"/>
        <v>15</v>
      </c>
      <c r="M40" s="93">
        <v>80</v>
      </c>
      <c r="N40" s="94">
        <v>120</v>
      </c>
      <c r="O40" s="179">
        <f t="shared" si="6"/>
        <v>7</v>
      </c>
      <c r="P40" s="176">
        <f t="shared" si="7"/>
        <v>0.5</v>
      </c>
    </row>
    <row r="41" spans="1:16" ht="12.75">
      <c r="A41" s="1664" t="s">
        <v>384</v>
      </c>
      <c r="B41" s="1665"/>
      <c r="C41" s="1665"/>
      <c r="D41" s="1665"/>
      <c r="E41" s="1665"/>
      <c r="F41" s="1665"/>
      <c r="G41" s="81">
        <v>3</v>
      </c>
      <c r="H41" s="1179">
        <v>3</v>
      </c>
      <c r="I41" s="1179">
        <v>28</v>
      </c>
      <c r="J41" s="81">
        <f t="shared" si="4"/>
        <v>11.333333333333334</v>
      </c>
      <c r="K41" s="82"/>
      <c r="L41" s="302">
        <f t="shared" si="5"/>
        <v>11.333333333333334</v>
      </c>
      <c r="M41" s="84">
        <v>5</v>
      </c>
      <c r="N41" s="813">
        <v>8</v>
      </c>
      <c r="O41" s="812">
        <f t="shared" si="6"/>
        <v>-0.2941176470588236</v>
      </c>
      <c r="P41" s="87">
        <f t="shared" si="7"/>
        <v>0.6000000000000001</v>
      </c>
    </row>
    <row r="42" spans="1:16" ht="12.75" customHeight="1">
      <c r="A42" s="1827" t="s">
        <v>1050</v>
      </c>
      <c r="B42" s="1828"/>
      <c r="C42" s="1828"/>
      <c r="D42" s="1828"/>
      <c r="E42" s="1828"/>
      <c r="F42" s="1828"/>
      <c r="G42" s="81">
        <v>3</v>
      </c>
      <c r="H42" s="1179">
        <v>5</v>
      </c>
      <c r="I42" s="1179">
        <v>29</v>
      </c>
      <c r="J42" s="81">
        <f t="shared" si="4"/>
        <v>12.333333333333334</v>
      </c>
      <c r="K42" s="82"/>
      <c r="L42" s="302">
        <f t="shared" si="5"/>
        <v>12.333333333333334</v>
      </c>
      <c r="M42" s="84">
        <v>5</v>
      </c>
      <c r="N42" s="813">
        <v>23</v>
      </c>
      <c r="O42" s="812">
        <f t="shared" si="6"/>
        <v>0.8648648648648647</v>
      </c>
      <c r="P42" s="87">
        <f t="shared" si="7"/>
        <v>3.5999999999999996</v>
      </c>
    </row>
    <row r="43" spans="1:16" ht="12.75">
      <c r="A43" s="1664" t="s">
        <v>385</v>
      </c>
      <c r="B43" s="1665"/>
      <c r="C43" s="1665"/>
      <c r="D43" s="1665"/>
      <c r="E43" s="1665"/>
      <c r="F43" s="1665"/>
      <c r="G43" s="81">
        <v>3</v>
      </c>
      <c r="H43" s="1180">
        <v>3</v>
      </c>
      <c r="I43" s="1180">
        <v>28</v>
      </c>
      <c r="J43" s="81">
        <f t="shared" si="4"/>
        <v>11.333333333333334</v>
      </c>
      <c r="K43" s="82"/>
      <c r="L43" s="92">
        <f t="shared" si="5"/>
        <v>11.333333333333334</v>
      </c>
      <c r="M43" s="84">
        <v>5</v>
      </c>
      <c r="N43" s="814">
        <v>8</v>
      </c>
      <c r="O43" s="88">
        <f t="shared" si="6"/>
        <v>-0.2941176470588236</v>
      </c>
      <c r="P43" s="239">
        <f t="shared" si="7"/>
        <v>0.6000000000000001</v>
      </c>
    </row>
    <row r="44" spans="1:18" ht="12.75" customHeight="1">
      <c r="A44" s="1719" t="s">
        <v>426</v>
      </c>
      <c r="B44" s="1720"/>
      <c r="C44" s="1720"/>
      <c r="D44" s="1720"/>
      <c r="E44" s="1720"/>
      <c r="F44" s="1720"/>
      <c r="G44" s="1793"/>
      <c r="H44" s="1793"/>
      <c r="I44" s="1793"/>
      <c r="J44" s="1793"/>
      <c r="K44" s="1793"/>
      <c r="L44" s="1793"/>
      <c r="M44" s="1793"/>
      <c r="N44" s="1793"/>
      <c r="O44" s="2109"/>
      <c r="P44" s="1794"/>
      <c r="R44" s="314"/>
    </row>
    <row r="45" spans="1:18" ht="12.75" customHeight="1">
      <c r="A45" s="1791" t="s">
        <v>1254</v>
      </c>
      <c r="B45" s="1792"/>
      <c r="C45" s="1792"/>
      <c r="D45" s="1792"/>
      <c r="E45" s="1792"/>
      <c r="F45" s="1792"/>
      <c r="G45" s="74">
        <v>30</v>
      </c>
      <c r="H45" s="74">
        <v>30</v>
      </c>
      <c r="I45" s="74">
        <v>30</v>
      </c>
      <c r="J45" s="74">
        <f>(G45+H45+I45)/3</f>
        <v>30</v>
      </c>
      <c r="K45" s="75"/>
      <c r="L45" s="295">
        <f>(G45+H45+I45)/3</f>
        <v>30</v>
      </c>
      <c r="M45" s="77">
        <v>30</v>
      </c>
      <c r="N45" s="78">
        <v>30</v>
      </c>
      <c r="O45" s="297">
        <f>(N45/L45)-100%</f>
        <v>0</v>
      </c>
      <c r="P45" s="298">
        <f>(N45/M45)-100%</f>
        <v>0</v>
      </c>
      <c r="R45" s="314"/>
    </row>
    <row r="46" spans="1:18" ht="12.75" customHeight="1">
      <c r="A46" s="1791" t="s">
        <v>1065</v>
      </c>
      <c r="B46" s="1792"/>
      <c r="C46" s="1792"/>
      <c r="D46" s="1792"/>
      <c r="E46" s="1792"/>
      <c r="F46" s="1792"/>
      <c r="G46" s="81">
        <v>7</v>
      </c>
      <c r="H46" s="81">
        <v>7</v>
      </c>
      <c r="I46" s="81">
        <v>7</v>
      </c>
      <c r="J46" s="81">
        <f>(G46+H46+I46)/3</f>
        <v>7</v>
      </c>
      <c r="K46" s="82"/>
      <c r="L46" s="83">
        <f>(G46+H46+I46)/3</f>
        <v>7</v>
      </c>
      <c r="M46" s="84">
        <v>7</v>
      </c>
      <c r="N46" s="85">
        <v>7</v>
      </c>
      <c r="O46" s="86">
        <f>(N46/L46)-100%</f>
        <v>0</v>
      </c>
      <c r="P46" s="87">
        <f>(N46/M46)-100%</f>
        <v>0</v>
      </c>
      <c r="R46" s="314"/>
    </row>
    <row r="47" spans="1:18" ht="12.75" customHeight="1">
      <c r="A47" s="1664" t="s">
        <v>1150</v>
      </c>
      <c r="B47" s="1665"/>
      <c r="C47" s="1665"/>
      <c r="D47" s="1665"/>
      <c r="E47" s="1665"/>
      <c r="F47" s="1665"/>
      <c r="G47" s="81">
        <v>624</v>
      </c>
      <c r="H47" s="81">
        <v>624</v>
      </c>
      <c r="I47" s="81">
        <v>624</v>
      </c>
      <c r="J47" s="81">
        <f>(G47+H47+I47)/3</f>
        <v>624</v>
      </c>
      <c r="K47" s="82"/>
      <c r="L47" s="83">
        <f>(G47+H47+I47)/3</f>
        <v>624</v>
      </c>
      <c r="M47" s="84">
        <v>624</v>
      </c>
      <c r="N47" s="85">
        <v>624</v>
      </c>
      <c r="O47" s="86">
        <f>(N47/L47)-100%</f>
        <v>0</v>
      </c>
      <c r="P47" s="87">
        <f>(N47/M47)-100%</f>
        <v>0</v>
      </c>
      <c r="R47" s="314"/>
    </row>
    <row r="48" spans="1:18" ht="12.75" customHeight="1">
      <c r="A48" s="1664" t="s">
        <v>669</v>
      </c>
      <c r="B48" s="1665"/>
      <c r="C48" s="1665"/>
      <c r="D48" s="1665"/>
      <c r="E48" s="1665"/>
      <c r="F48" s="1665"/>
      <c r="G48" s="90"/>
      <c r="H48" s="90"/>
      <c r="I48" s="90"/>
      <c r="J48" s="90">
        <f>(G48+H48+I48)/3</f>
        <v>0</v>
      </c>
      <c r="K48" s="91"/>
      <c r="L48" s="83">
        <f>(G48+H48+I48)/3</f>
        <v>0</v>
      </c>
      <c r="M48" s="93"/>
      <c r="N48" s="94"/>
      <c r="O48" s="86" t="e">
        <f>(N48/L48)-100%</f>
        <v>#DIV/0!</v>
      </c>
      <c r="P48" s="176" t="e">
        <f>(N48/M48)-100%</f>
        <v>#DIV/0!</v>
      </c>
      <c r="R48" s="314"/>
    </row>
    <row r="49" spans="1:18" ht="26.25" customHeight="1">
      <c r="A49" s="1664" t="s">
        <v>1066</v>
      </c>
      <c r="B49" s="1665"/>
      <c r="C49" s="1665"/>
      <c r="D49" s="1665"/>
      <c r="E49" s="1665"/>
      <c r="F49" s="1665"/>
      <c r="G49" s="90">
        <v>30</v>
      </c>
      <c r="H49" s="90">
        <v>30</v>
      </c>
      <c r="I49" s="90">
        <v>30</v>
      </c>
      <c r="J49" s="90">
        <f>(G49+H49+I49)/3</f>
        <v>30</v>
      </c>
      <c r="K49" s="91"/>
      <c r="L49" s="92">
        <f>(G49+H49+I49)/3</f>
        <v>30</v>
      </c>
      <c r="M49" s="93">
        <v>30</v>
      </c>
      <c r="N49" s="94">
        <v>30</v>
      </c>
      <c r="O49" s="240">
        <f>(N49/L49)-100%</f>
        <v>0</v>
      </c>
      <c r="P49" s="89">
        <f>(N49/M49)-100%</f>
        <v>0</v>
      </c>
      <c r="R49" s="314"/>
    </row>
    <row r="50" spans="1:17" ht="14.25" customHeight="1">
      <c r="A50" s="1719" t="s">
        <v>427</v>
      </c>
      <c r="B50" s="1720"/>
      <c r="C50" s="1720"/>
      <c r="D50" s="1720"/>
      <c r="E50" s="1720"/>
      <c r="F50" s="1720"/>
      <c r="G50" s="1720"/>
      <c r="H50" s="1720"/>
      <c r="I50" s="1720"/>
      <c r="J50" s="1720"/>
      <c r="K50" s="1720"/>
      <c r="L50" s="1720"/>
      <c r="M50" s="1720"/>
      <c r="N50" s="1720"/>
      <c r="O50" s="1720"/>
      <c r="P50" s="1721"/>
      <c r="Q50" s="1269"/>
    </row>
    <row r="51" spans="1:17" ht="16.5" customHeight="1">
      <c r="A51" s="1818" t="s">
        <v>382</v>
      </c>
      <c r="B51" s="1819"/>
      <c r="C51" s="1819"/>
      <c r="D51" s="1819"/>
      <c r="E51" s="1819"/>
      <c r="F51" s="1819"/>
      <c r="G51" s="107">
        <v>60</v>
      </c>
      <c r="H51" s="107">
        <v>81</v>
      </c>
      <c r="I51" s="107">
        <f>I25+I41</f>
        <v>81</v>
      </c>
      <c r="J51" s="74">
        <f aca="true" t="shared" si="8" ref="J51:J59">(G51+H51+I51)/3</f>
        <v>74</v>
      </c>
      <c r="K51" s="75"/>
      <c r="L51" s="295">
        <f aca="true" t="shared" si="9" ref="L51:L58">(G51+H51+I51)/3</f>
        <v>74</v>
      </c>
      <c r="M51" s="108">
        <v>60</v>
      </c>
      <c r="N51" s="114">
        <v>62</v>
      </c>
      <c r="O51" s="297">
        <f aca="true" t="shared" si="10" ref="O51:O59">(N51/L51)-100%</f>
        <v>-0.16216216216216217</v>
      </c>
      <c r="P51" s="298">
        <f aca="true" t="shared" si="11" ref="P51:P59">(N51/M51)-100%</f>
        <v>0.03333333333333344</v>
      </c>
      <c r="Q51" s="1269"/>
    </row>
    <row r="52" spans="1:17" ht="12.75">
      <c r="A52" s="1806" t="s">
        <v>268</v>
      </c>
      <c r="B52" s="1807"/>
      <c r="C52" s="1807"/>
      <c r="D52" s="1807"/>
      <c r="E52" s="1807"/>
      <c r="F52" s="1807"/>
      <c r="G52" s="246">
        <v>109507.27</v>
      </c>
      <c r="H52" s="246">
        <v>98902.27</v>
      </c>
      <c r="I52" s="246">
        <v>103521.13</v>
      </c>
      <c r="J52" s="246">
        <f t="shared" si="8"/>
        <v>103976.89000000001</v>
      </c>
      <c r="K52" s="251"/>
      <c r="L52" s="315">
        <f t="shared" si="9"/>
        <v>103976.89000000001</v>
      </c>
      <c r="M52" s="249">
        <f>'[1]COSTO PROCESSO'!$K$618</f>
        <v>96392.0266</v>
      </c>
      <c r="N52" s="250">
        <f>'[1]COSTO PROCESSO'!$L$618</f>
        <v>86090.1266</v>
      </c>
      <c r="O52" s="305">
        <f t="shared" si="10"/>
        <v>-0.17202633585213034</v>
      </c>
      <c r="P52" s="306">
        <f t="shared" si="11"/>
        <v>-0.1068750223786663</v>
      </c>
      <c r="Q52" s="1269"/>
    </row>
    <row r="53" spans="1:17" ht="12.75">
      <c r="A53" s="1664" t="s">
        <v>993</v>
      </c>
      <c r="B53" s="1665"/>
      <c r="C53" s="1665"/>
      <c r="D53" s="1665"/>
      <c r="E53" s="1665"/>
      <c r="F53" s="1665"/>
      <c r="G53" s="246"/>
      <c r="H53" s="246"/>
      <c r="I53" s="246"/>
      <c r="J53" s="246">
        <f>(G53+H53+I53)/3</f>
        <v>0</v>
      </c>
      <c r="K53" s="251"/>
      <c r="L53" s="315">
        <f t="shared" si="9"/>
        <v>0</v>
      </c>
      <c r="M53" s="249"/>
      <c r="N53" s="250"/>
      <c r="O53" s="305" t="e">
        <f t="shared" si="10"/>
        <v>#DIV/0!</v>
      </c>
      <c r="P53" s="306" t="e">
        <f t="shared" si="11"/>
        <v>#DIV/0!</v>
      </c>
      <c r="Q53" s="1238"/>
    </row>
    <row r="54" spans="1:17" ht="12.75">
      <c r="A54" s="1664" t="s">
        <v>994</v>
      </c>
      <c r="B54" s="1665"/>
      <c r="C54" s="1665"/>
      <c r="D54" s="1665"/>
      <c r="E54" s="1665"/>
      <c r="F54" s="1665"/>
      <c r="G54" s="247"/>
      <c r="H54" s="247"/>
      <c r="I54" s="247"/>
      <c r="J54" s="246">
        <f>(G54+H54+I54)/3</f>
        <v>0</v>
      </c>
      <c r="K54" s="251"/>
      <c r="L54" s="643">
        <f t="shared" si="9"/>
        <v>0</v>
      </c>
      <c r="M54" s="644"/>
      <c r="N54" s="645"/>
      <c r="O54" s="305" t="e">
        <f t="shared" si="10"/>
        <v>#DIV/0!</v>
      </c>
      <c r="P54" s="306" t="e">
        <f t="shared" si="11"/>
        <v>#DIV/0!</v>
      </c>
      <c r="Q54" s="1238"/>
    </row>
    <row r="55" spans="1:17" ht="12.75">
      <c r="A55" s="1454" t="s">
        <v>972</v>
      </c>
      <c r="B55" s="1456"/>
      <c r="C55" s="1456"/>
      <c r="D55" s="1456"/>
      <c r="E55" s="1456"/>
      <c r="F55" s="1456"/>
      <c r="G55" s="247"/>
      <c r="H55" s="247"/>
      <c r="I55" s="247"/>
      <c r="J55" s="246">
        <f t="shared" si="8"/>
        <v>0</v>
      </c>
      <c r="K55" s="251"/>
      <c r="L55" s="643">
        <f t="shared" si="9"/>
        <v>0</v>
      </c>
      <c r="M55" s="644"/>
      <c r="N55" s="645"/>
      <c r="O55" s="86" t="e">
        <f t="shared" si="10"/>
        <v>#DIV/0!</v>
      </c>
      <c r="P55" s="87" t="e">
        <f t="shared" si="11"/>
        <v>#DIV/0!</v>
      </c>
      <c r="Q55" s="1238"/>
    </row>
    <row r="56" spans="1:17" ht="12.75">
      <c r="A56" s="1664"/>
      <c r="B56" s="1665"/>
      <c r="C56" s="1665"/>
      <c r="D56" s="1665"/>
      <c r="E56" s="1665"/>
      <c r="F56" s="1665"/>
      <c r="G56" s="81"/>
      <c r="H56" s="81"/>
      <c r="I56" s="81"/>
      <c r="J56" s="81">
        <f t="shared" si="8"/>
        <v>0</v>
      </c>
      <c r="K56" s="82"/>
      <c r="L56" s="83">
        <f t="shared" si="9"/>
        <v>0</v>
      </c>
      <c r="M56" s="84"/>
      <c r="N56" s="85"/>
      <c r="O56" s="86" t="e">
        <f t="shared" si="10"/>
        <v>#DIV/0!</v>
      </c>
      <c r="P56" s="87" t="e">
        <f t="shared" si="11"/>
        <v>#DIV/0!</v>
      </c>
      <c r="Q56" s="1269"/>
    </row>
    <row r="57" spans="1:17" ht="12.75">
      <c r="A57" s="1664"/>
      <c r="B57" s="1665"/>
      <c r="C57" s="1665"/>
      <c r="D57" s="1665"/>
      <c r="E57" s="1665"/>
      <c r="F57" s="1665"/>
      <c r="G57" s="81"/>
      <c r="H57" s="81"/>
      <c r="I57" s="81"/>
      <c r="J57" s="81">
        <f t="shared" si="8"/>
        <v>0</v>
      </c>
      <c r="K57" s="82"/>
      <c r="L57" s="83">
        <f t="shared" si="9"/>
        <v>0</v>
      </c>
      <c r="M57" s="84"/>
      <c r="N57" s="85"/>
      <c r="O57" s="86" t="e">
        <f t="shared" si="10"/>
        <v>#DIV/0!</v>
      </c>
      <c r="P57" s="87" t="e">
        <f t="shared" si="11"/>
        <v>#DIV/0!</v>
      </c>
      <c r="Q57" s="1269"/>
    </row>
    <row r="58" spans="1:17" ht="12.75">
      <c r="A58" s="1804"/>
      <c r="B58" s="1805"/>
      <c r="C58" s="1805"/>
      <c r="D58" s="1805"/>
      <c r="E58" s="1805"/>
      <c r="F58" s="1805"/>
      <c r="G58" s="81"/>
      <c r="H58" s="81"/>
      <c r="I58" s="81"/>
      <c r="J58" s="81">
        <f t="shared" si="8"/>
        <v>0</v>
      </c>
      <c r="K58" s="82"/>
      <c r="L58" s="83">
        <f t="shared" si="9"/>
        <v>0</v>
      </c>
      <c r="M58" s="84"/>
      <c r="N58" s="85"/>
      <c r="O58" s="86" t="e">
        <f t="shared" si="10"/>
        <v>#DIV/0!</v>
      </c>
      <c r="P58" s="87" t="e">
        <f t="shared" si="11"/>
        <v>#DIV/0!</v>
      </c>
      <c r="Q58" s="1269"/>
    </row>
    <row r="59" spans="1:16" ht="12.75">
      <c r="A59" s="1724"/>
      <c r="B59" s="1725"/>
      <c r="C59" s="1725"/>
      <c r="D59" s="1725"/>
      <c r="E59" s="1725"/>
      <c r="F59" s="1725"/>
      <c r="G59" s="90"/>
      <c r="H59" s="90"/>
      <c r="I59" s="90"/>
      <c r="J59" s="90">
        <f t="shared" si="8"/>
        <v>0</v>
      </c>
      <c r="K59" s="91"/>
      <c r="L59" s="92"/>
      <c r="M59" s="93"/>
      <c r="N59" s="94"/>
      <c r="O59" s="88" t="e">
        <f t="shared" si="10"/>
        <v>#DIV/0!</v>
      </c>
      <c r="P59" s="89" t="e">
        <f t="shared" si="11"/>
        <v>#DIV/0!</v>
      </c>
    </row>
    <row r="60" spans="1:19" ht="12" customHeight="1">
      <c r="A60" s="1719" t="s">
        <v>428</v>
      </c>
      <c r="B60" s="1720"/>
      <c r="C60" s="1720"/>
      <c r="D60" s="1720"/>
      <c r="E60" s="1720"/>
      <c r="F60" s="1720"/>
      <c r="G60" s="1720"/>
      <c r="H60" s="1720"/>
      <c r="I60" s="1720"/>
      <c r="J60" s="1720"/>
      <c r="K60" s="1720"/>
      <c r="L60" s="1720"/>
      <c r="M60" s="1720"/>
      <c r="N60" s="1720"/>
      <c r="O60" s="1720"/>
      <c r="P60" s="1721"/>
      <c r="S60" s="316"/>
    </row>
    <row r="61" spans="1:16" ht="15" customHeight="1">
      <c r="A61" s="1664" t="s">
        <v>1151</v>
      </c>
      <c r="B61" s="1665"/>
      <c r="C61" s="1665"/>
      <c r="D61" s="1665"/>
      <c r="E61" s="1665"/>
      <c r="F61" s="1665"/>
      <c r="G61" s="195"/>
      <c r="H61" s="195"/>
      <c r="I61" s="195"/>
      <c r="J61" s="195">
        <f>(G61+H61+I61)/3</f>
        <v>0</v>
      </c>
      <c r="K61" s="317"/>
      <c r="L61" s="657">
        <f>(G61+H61+I61)/3</f>
        <v>0</v>
      </c>
      <c r="M61" s="196"/>
      <c r="N61" s="197"/>
      <c r="O61" s="79" t="e">
        <f>(N61/L61)-100%</f>
        <v>#DIV/0!</v>
      </c>
      <c r="P61" s="80" t="e">
        <f>(N61/M61)-100%</f>
        <v>#DIV/0!</v>
      </c>
    </row>
    <row r="62" spans="1:16" ht="12.75">
      <c r="A62" s="1664"/>
      <c r="B62" s="1665"/>
      <c r="C62" s="1665"/>
      <c r="D62" s="1665"/>
      <c r="E62" s="1665"/>
      <c r="F62" s="1665"/>
      <c r="G62" s="81"/>
      <c r="H62" s="81"/>
      <c r="I62" s="81"/>
      <c r="J62" s="81">
        <f>(G62+H62+I62)/3</f>
        <v>0</v>
      </c>
      <c r="K62" s="82"/>
      <c r="L62" s="83">
        <f>(G62+H62+I62)/3</f>
        <v>0</v>
      </c>
      <c r="M62" s="84"/>
      <c r="N62" s="85"/>
      <c r="O62" s="86" t="e">
        <f>(N62/L62)-100%</f>
        <v>#DIV/0!</v>
      </c>
      <c r="P62" s="87" t="e">
        <f>(N62/M62)-100%</f>
        <v>#DIV/0!</v>
      </c>
    </row>
    <row r="63" spans="1:16" ht="13.5" thickBot="1">
      <c r="A63" s="1722"/>
      <c r="B63" s="1723"/>
      <c r="C63" s="1723"/>
      <c r="D63" s="1723"/>
      <c r="E63" s="1723"/>
      <c r="F63" s="1723"/>
      <c r="G63" s="96"/>
      <c r="H63" s="96"/>
      <c r="I63" s="96"/>
      <c r="J63" s="96">
        <f>(G63+H63+I63)/3</f>
        <v>0</v>
      </c>
      <c r="K63" s="97"/>
      <c r="L63" s="98">
        <f>(G63+H63+I63)/3</f>
        <v>0</v>
      </c>
      <c r="M63" s="99"/>
      <c r="N63" s="100"/>
      <c r="O63" s="101" t="e">
        <f>(N63/L63)-100%</f>
        <v>#DIV/0!</v>
      </c>
      <c r="P63" s="102" t="e">
        <f>(N63/M63)-100%</f>
        <v>#DIV/0!</v>
      </c>
    </row>
    <row r="64" spans="1:16" ht="18.75" customHeight="1" thickBot="1">
      <c r="A64" s="1811"/>
      <c r="B64" s="1802"/>
      <c r="C64" s="1802"/>
      <c r="D64" s="1802"/>
      <c r="E64" s="1802"/>
      <c r="F64" s="1802"/>
      <c r="G64" s="1802"/>
      <c r="H64" s="1802"/>
      <c r="I64" s="1802"/>
      <c r="J64" s="1802"/>
      <c r="K64" s="1802"/>
      <c r="L64" s="1802"/>
      <c r="M64" s="1802"/>
      <c r="N64" s="1802"/>
      <c r="O64" s="1802"/>
      <c r="P64" s="1803"/>
    </row>
    <row r="65" spans="1:16" ht="12.75">
      <c r="A65" s="1823" t="s">
        <v>430</v>
      </c>
      <c r="B65" s="1824"/>
      <c r="C65" s="1824"/>
      <c r="D65" s="1824"/>
      <c r="E65" s="1824"/>
      <c r="F65" s="1825"/>
      <c r="G65" s="1808" t="s">
        <v>434</v>
      </c>
      <c r="H65" s="1809"/>
      <c r="I65" s="1809"/>
      <c r="J65" s="1809"/>
      <c r="K65" s="1809"/>
      <c r="L65" s="1809"/>
      <c r="M65" s="1809"/>
      <c r="N65" s="1809"/>
      <c r="O65" s="1809"/>
      <c r="P65" s="1810"/>
    </row>
    <row r="66" spans="1:16" ht="26.25" customHeight="1">
      <c r="A66" s="1680" t="s">
        <v>1234</v>
      </c>
      <c r="B66" s="1681"/>
      <c r="C66" s="1682"/>
      <c r="D66" s="319" t="s">
        <v>432</v>
      </c>
      <c r="E66" s="1698" t="s">
        <v>675</v>
      </c>
      <c r="F66" s="1699"/>
      <c r="G66" s="1680" t="s">
        <v>1235</v>
      </c>
      <c r="H66" s="1681"/>
      <c r="I66" s="1681"/>
      <c r="J66" s="320"/>
      <c r="K66" s="320"/>
      <c r="L66" s="1695" t="s">
        <v>1236</v>
      </c>
      <c r="M66" s="1682"/>
      <c r="N66" s="1681" t="s">
        <v>1237</v>
      </c>
      <c r="O66" s="1681"/>
      <c r="P66" s="1726"/>
    </row>
    <row r="67" spans="1:16" ht="12.75">
      <c r="A67" s="1675" t="s">
        <v>1057</v>
      </c>
      <c r="B67" s="1676"/>
      <c r="C67" s="1677"/>
      <c r="D67" s="321" t="s">
        <v>1058</v>
      </c>
      <c r="E67" s="1678">
        <v>0.17</v>
      </c>
      <c r="F67" s="1679"/>
      <c r="G67" s="1675"/>
      <c r="H67" s="1676"/>
      <c r="I67" s="1676"/>
      <c r="J67" s="1676"/>
      <c r="K67" s="1677"/>
      <c r="L67" s="1700"/>
      <c r="M67" s="1677"/>
      <c r="N67" s="1700"/>
      <c r="O67" s="1676"/>
      <c r="P67" s="1679"/>
    </row>
    <row r="68" spans="1:16" ht="12.75">
      <c r="A68" s="1675" t="s">
        <v>1059</v>
      </c>
      <c r="B68" s="1676"/>
      <c r="C68" s="1677"/>
      <c r="D68" s="321" t="s">
        <v>838</v>
      </c>
      <c r="E68" s="1678">
        <v>0.16</v>
      </c>
      <c r="F68" s="1679"/>
      <c r="G68" s="1675"/>
      <c r="H68" s="1676"/>
      <c r="I68" s="1676"/>
      <c r="J68" s="1676"/>
      <c r="K68" s="1677"/>
      <c r="L68" s="1700"/>
      <c r="M68" s="1677"/>
      <c r="N68" s="1700"/>
      <c r="O68" s="1676"/>
      <c r="P68" s="1679"/>
    </row>
    <row r="69" spans="1:16" ht="13.5" thickBot="1">
      <c r="A69" s="1670"/>
      <c r="B69" s="1671"/>
      <c r="C69" s="1672"/>
      <c r="D69" s="322"/>
      <c r="E69" s="1671"/>
      <c r="F69" s="1674"/>
      <c r="G69" s="1670"/>
      <c r="H69" s="1671"/>
      <c r="I69" s="1671"/>
      <c r="J69" s="1671"/>
      <c r="K69" s="1672"/>
      <c r="L69" s="1685"/>
      <c r="M69" s="1672"/>
      <c r="N69" s="1685"/>
      <c r="O69" s="1671"/>
      <c r="P69" s="1674"/>
    </row>
    <row r="70" spans="1:17" ht="13.5">
      <c r="A70" s="103"/>
      <c r="B70" s="6"/>
      <c r="C70" s="6"/>
      <c r="D70" s="6"/>
      <c r="E70" s="6"/>
      <c r="F70" s="6"/>
      <c r="G70" s="6"/>
      <c r="H70" s="6"/>
      <c r="I70" s="6"/>
      <c r="J70" s="6"/>
      <c r="K70" s="6"/>
      <c r="L70" s="6"/>
      <c r="M70" s="6"/>
      <c r="N70" s="6"/>
      <c r="O70" s="6"/>
      <c r="P70" s="50"/>
      <c r="Q70" s="282"/>
    </row>
    <row r="71" spans="1:17" ht="14.25" thickBot="1">
      <c r="A71" s="103"/>
      <c r="B71" s="6"/>
      <c r="C71" s="6"/>
      <c r="D71" s="6"/>
      <c r="E71" s="6"/>
      <c r="F71" s="6"/>
      <c r="G71" s="6"/>
      <c r="H71" s="6"/>
      <c r="I71" s="6"/>
      <c r="J71" s="6"/>
      <c r="K71" s="6"/>
      <c r="L71" s="6"/>
      <c r="M71" s="6"/>
      <c r="N71" s="6"/>
      <c r="O71" s="49"/>
      <c r="P71" s="51"/>
      <c r="Q71" s="282"/>
    </row>
    <row r="72" spans="1:17" ht="12.75" customHeight="1">
      <c r="A72" s="1755" t="s">
        <v>196</v>
      </c>
      <c r="B72" s="1756"/>
      <c r="C72" s="1756"/>
      <c r="D72" s="1756"/>
      <c r="E72" s="1756"/>
      <c r="F72" s="1756"/>
      <c r="G72" s="1756"/>
      <c r="H72" s="1756"/>
      <c r="I72" s="1756"/>
      <c r="J72" s="1756"/>
      <c r="K72" s="1757"/>
      <c r="L72" s="1812" t="s">
        <v>1250</v>
      </c>
      <c r="M72" s="1752" t="s">
        <v>1249</v>
      </c>
      <c r="N72" s="1789" t="s">
        <v>200</v>
      </c>
      <c r="O72" s="1816" t="s">
        <v>402</v>
      </c>
      <c r="P72" s="1797" t="s">
        <v>401</v>
      </c>
      <c r="Q72" s="282"/>
    </row>
    <row r="73" spans="1:17" ht="16.5" customHeight="1" thickBot="1">
      <c r="A73" s="1758"/>
      <c r="B73" s="1759"/>
      <c r="C73" s="1759"/>
      <c r="D73" s="1759"/>
      <c r="E73" s="1759"/>
      <c r="F73" s="1759"/>
      <c r="G73" s="1759"/>
      <c r="H73" s="1759"/>
      <c r="I73" s="1759"/>
      <c r="J73" s="1759"/>
      <c r="K73" s="1760"/>
      <c r="L73" s="1813"/>
      <c r="M73" s="1753"/>
      <c r="N73" s="1790"/>
      <c r="O73" s="1817"/>
      <c r="P73" s="1798"/>
      <c r="Q73" s="282"/>
    </row>
    <row r="74" spans="1:18" ht="16.5" customHeight="1" thickBot="1" thickTop="1">
      <c r="A74" s="1709" t="s">
        <v>396</v>
      </c>
      <c r="B74" s="1710"/>
      <c r="C74" s="1710"/>
      <c r="D74" s="1710"/>
      <c r="E74" s="1710"/>
      <c r="F74" s="1710"/>
      <c r="G74" s="1710"/>
      <c r="H74" s="1710"/>
      <c r="I74" s="1710"/>
      <c r="J74" s="1710"/>
      <c r="K74" s="1711"/>
      <c r="L74" s="323"/>
      <c r="M74" s="323"/>
      <c r="N74" s="324"/>
      <c r="O74" s="323"/>
      <c r="P74" s="325"/>
      <c r="Q74" s="1266"/>
      <c r="R74" s="1269"/>
    </row>
    <row r="75" spans="1:19" ht="23.25" customHeight="1" thickTop="1">
      <c r="A75" s="1751" t="s">
        <v>996</v>
      </c>
      <c r="B75" s="1704"/>
      <c r="C75" s="1704"/>
      <c r="D75" s="1704"/>
      <c r="E75" s="1704"/>
      <c r="F75" s="1704"/>
      <c r="G75" s="1704"/>
      <c r="H75" s="1704"/>
      <c r="I75" s="1704"/>
      <c r="J75" s="1704"/>
      <c r="K75" s="1705"/>
      <c r="L75" s="362">
        <f>L25/L26</f>
        <v>1</v>
      </c>
      <c r="M75" s="399">
        <f>M25/M26</f>
        <v>1</v>
      </c>
      <c r="N75" s="487">
        <f>N25/N26</f>
        <v>1</v>
      </c>
      <c r="O75" s="362">
        <f aca="true" t="shared" si="12" ref="O75:O84">N75-M75</f>
        <v>0</v>
      </c>
      <c r="P75" s="330" t="str">
        <f>IF(N75&gt;=M75,"OK","NOOK")</f>
        <v>OK</v>
      </c>
      <c r="Q75" s="1266"/>
      <c r="R75" s="1269"/>
      <c r="S75" s="299"/>
    </row>
    <row r="76" spans="1:18" ht="24.75" customHeight="1">
      <c r="A76" s="1707" t="s">
        <v>997</v>
      </c>
      <c r="B76" s="1708"/>
      <c r="C76" s="1708"/>
      <c r="D76" s="1708"/>
      <c r="E76" s="1708"/>
      <c r="F76" s="1708"/>
      <c r="G76" s="1708"/>
      <c r="H76" s="1708"/>
      <c r="I76" s="1708"/>
      <c r="J76" s="1708"/>
      <c r="K76" s="1708"/>
      <c r="L76" s="331" t="e">
        <f>L53/L54</f>
        <v>#DIV/0!</v>
      </c>
      <c r="M76" s="332" t="e">
        <f>M53/M54</f>
        <v>#DIV/0!</v>
      </c>
      <c r="N76" s="333" t="e">
        <f>N53/N54</f>
        <v>#DIV/0!</v>
      </c>
      <c r="O76" s="331" t="e">
        <f t="shared" si="12"/>
        <v>#DIV/0!</v>
      </c>
      <c r="P76" s="452" t="e">
        <f>IF(N76&lt;=M76,"OK","NOOK")</f>
        <v>#DIV/0!</v>
      </c>
      <c r="Q76" s="1266"/>
      <c r="R76" s="1269"/>
    </row>
    <row r="77" spans="1:18" ht="24.75" customHeight="1">
      <c r="A77" s="1746" t="s">
        <v>1018</v>
      </c>
      <c r="B77" s="1708"/>
      <c r="C77" s="1708"/>
      <c r="D77" s="1708"/>
      <c r="E77" s="1708"/>
      <c r="F77" s="1708"/>
      <c r="G77" s="1708"/>
      <c r="H77" s="1708"/>
      <c r="I77" s="1708"/>
      <c r="J77" s="1708"/>
      <c r="K77" s="1747"/>
      <c r="L77" s="1239">
        <f>L33/L24</f>
        <v>0.00023212627669452182</v>
      </c>
      <c r="M77" s="1240">
        <f>M33/M24</f>
        <v>0.00023245002324500232</v>
      </c>
      <c r="N77" s="1241">
        <f>N33/N24</f>
        <v>0.00023245002324500232</v>
      </c>
      <c r="O77" s="1242">
        <f t="shared" si="12"/>
        <v>0</v>
      </c>
      <c r="P77" s="452" t="str">
        <f>IF(N77&lt;=M77,"OK","NOOK")</f>
        <v>OK</v>
      </c>
      <c r="Q77" s="1266"/>
      <c r="R77" s="1269"/>
    </row>
    <row r="78" spans="1:18" ht="24.75" customHeight="1">
      <c r="A78" s="1826" t="s">
        <v>294</v>
      </c>
      <c r="B78" s="1708"/>
      <c r="C78" s="1708"/>
      <c r="D78" s="1708"/>
      <c r="E78" s="1708"/>
      <c r="F78" s="1708"/>
      <c r="G78" s="1708"/>
      <c r="H78" s="1708"/>
      <c r="I78" s="1832"/>
      <c r="J78" s="648"/>
      <c r="K78" s="648"/>
      <c r="L78" s="331">
        <f>L34/L32</f>
        <v>0.03801546391752577</v>
      </c>
      <c r="M78" s="332">
        <f>M34/M32</f>
        <v>0.034578146611341634</v>
      </c>
      <c r="N78" s="333">
        <f>N34/N32</f>
        <v>0.053852526926263466</v>
      </c>
      <c r="O78" s="331">
        <f t="shared" si="12"/>
        <v>0.019274380314921832</v>
      </c>
      <c r="P78" s="452" t="str">
        <f>IF(N78&gt;=M78,"OK","NOOK")</f>
        <v>OK</v>
      </c>
      <c r="Q78" s="1266"/>
      <c r="R78" s="1269"/>
    </row>
    <row r="79" spans="1:18" ht="24.75" customHeight="1">
      <c r="A79" s="1826" t="s">
        <v>295</v>
      </c>
      <c r="B79" s="1708"/>
      <c r="C79" s="1708"/>
      <c r="D79" s="1708"/>
      <c r="E79" s="1708"/>
      <c r="F79" s="1708"/>
      <c r="G79" s="1708"/>
      <c r="H79" s="1708"/>
      <c r="I79" s="1832"/>
      <c r="J79" s="648"/>
      <c r="K79" s="648"/>
      <c r="L79" s="329">
        <f>L35/L36</f>
        <v>3.3789473684210525</v>
      </c>
      <c r="M79" s="449">
        <f>M35/M36</f>
        <v>3.5555555555555554</v>
      </c>
      <c r="N79" s="448">
        <f>N35/N36</f>
        <v>3.6</v>
      </c>
      <c r="O79" s="329">
        <f t="shared" si="12"/>
        <v>0.04444444444444473</v>
      </c>
      <c r="P79" s="452" t="str">
        <f>IF(N79&gt;=M79,"OK","NOOK")</f>
        <v>OK</v>
      </c>
      <c r="Q79" s="1266"/>
      <c r="R79" s="1269"/>
    </row>
    <row r="80" spans="1:18" ht="24.75" customHeight="1">
      <c r="A80" s="1981" t="s">
        <v>1054</v>
      </c>
      <c r="B80" s="1982"/>
      <c r="C80" s="1982"/>
      <c r="D80" s="1982"/>
      <c r="E80" s="1982"/>
      <c r="F80" s="1982"/>
      <c r="G80" s="1982"/>
      <c r="H80" s="1982"/>
      <c r="I80" s="2105"/>
      <c r="J80" s="648"/>
      <c r="K80" s="648"/>
      <c r="L80" s="331">
        <f>L37/L24</f>
        <v>0.0022051996285979572</v>
      </c>
      <c r="M80" s="332">
        <f>M37/M24</f>
        <v>0.0011622501162250117</v>
      </c>
      <c r="N80" s="333">
        <f>N37/N24</f>
        <v>0.001510925151092515</v>
      </c>
      <c r="O80" s="331">
        <f>N80-M80</f>
        <v>0.0003486750348675033</v>
      </c>
      <c r="P80" s="452" t="str">
        <f>IF(N80&gt;=M80,"OK","NOOK")</f>
        <v>OK</v>
      </c>
      <c r="Q80" s="1266"/>
      <c r="R80" s="1269"/>
    </row>
    <row r="81" spans="1:18" ht="24.75" customHeight="1">
      <c r="A81" s="1981" t="s">
        <v>1051</v>
      </c>
      <c r="B81" s="1982"/>
      <c r="C81" s="1982"/>
      <c r="D81" s="1982"/>
      <c r="E81" s="1982"/>
      <c r="F81" s="1982"/>
      <c r="G81" s="1982"/>
      <c r="H81" s="1982"/>
      <c r="I81" s="2105"/>
      <c r="J81" s="648"/>
      <c r="K81" s="648"/>
      <c r="L81" s="331">
        <f>L38/L24</f>
        <v>0.010909935004642525</v>
      </c>
      <c r="M81" s="332">
        <f>M38/M24</f>
        <v>0.010460251046025104</v>
      </c>
      <c r="N81" s="333">
        <f>N38/N24</f>
        <v>0.01208740120874012</v>
      </c>
      <c r="O81" s="331">
        <f>N81-M81</f>
        <v>0.0016271501627150159</v>
      </c>
      <c r="P81" s="452" t="str">
        <f>IF(N81&gt;=M81,"OK","NOOK")</f>
        <v>OK</v>
      </c>
      <c r="Q81" s="1266"/>
      <c r="R81" s="1269"/>
    </row>
    <row r="82" spans="1:18" ht="24.75" customHeight="1">
      <c r="A82" s="1981" t="s">
        <v>1052</v>
      </c>
      <c r="B82" s="1982"/>
      <c r="C82" s="1982"/>
      <c r="D82" s="1982"/>
      <c r="E82" s="1982"/>
      <c r="F82" s="1982"/>
      <c r="G82" s="1982"/>
      <c r="H82" s="1982"/>
      <c r="I82" s="2105"/>
      <c r="J82" s="648"/>
      <c r="K82" s="648"/>
      <c r="L82" s="331">
        <f>L39/L24</f>
        <v>0.005996595481275147</v>
      </c>
      <c r="M82" s="332">
        <f>M39/M24</f>
        <v>0.0063923756392375635</v>
      </c>
      <c r="N82" s="333">
        <f>N39/N24</f>
        <v>0.0063923756392375635</v>
      </c>
      <c r="O82" s="331">
        <f>N82-M82</f>
        <v>0</v>
      </c>
      <c r="P82" s="452" t="str">
        <f>IF(N82&lt;=M82,"OK","NOOK")</f>
        <v>OK</v>
      </c>
      <c r="Q82" s="1266"/>
      <c r="R82" s="1269"/>
    </row>
    <row r="83" spans="1:18" ht="0.75" customHeight="1">
      <c r="A83" s="1981" t="s">
        <v>1053</v>
      </c>
      <c r="B83" s="1982"/>
      <c r="C83" s="1982"/>
      <c r="D83" s="1982"/>
      <c r="E83" s="1982"/>
      <c r="F83" s="1982"/>
      <c r="G83" s="1982"/>
      <c r="H83" s="1982"/>
      <c r="I83" s="2105"/>
      <c r="J83" s="648"/>
      <c r="K83" s="648"/>
      <c r="L83" s="331">
        <f>L40/L24</f>
        <v>0.0017409470752089136</v>
      </c>
      <c r="M83" s="332">
        <f>M40/M24</f>
        <v>0.009298000929800094</v>
      </c>
      <c r="N83" s="333">
        <f>N40/N24</f>
        <v>0.01394700139470014</v>
      </c>
      <c r="O83" s="331">
        <f>N83-M83</f>
        <v>0.004649000464900046</v>
      </c>
      <c r="P83" s="452" t="str">
        <f>IF(N83&gt;=M83,"OK","NOOK")</f>
        <v>OK</v>
      </c>
      <c r="Q83" s="1266" t="s">
        <v>1272</v>
      </c>
      <c r="R83" s="1269"/>
    </row>
    <row r="84" spans="1:18" ht="24.75" customHeight="1" thickBot="1">
      <c r="A84" s="1707" t="s">
        <v>293</v>
      </c>
      <c r="B84" s="1708"/>
      <c r="C84" s="1708"/>
      <c r="D84" s="1708"/>
      <c r="E84" s="1708"/>
      <c r="F84" s="1708"/>
      <c r="G84" s="1708"/>
      <c r="H84" s="1708"/>
      <c r="I84" s="1708"/>
      <c r="J84" s="1708"/>
      <c r="K84" s="1708"/>
      <c r="L84" s="331">
        <f>L41/L43</f>
        <v>1</v>
      </c>
      <c r="M84" s="332">
        <f>M41/M43</f>
        <v>1</v>
      </c>
      <c r="N84" s="333">
        <f>N41/N43</f>
        <v>1</v>
      </c>
      <c r="O84" s="331">
        <f t="shared" si="12"/>
        <v>0</v>
      </c>
      <c r="P84" s="452" t="str">
        <f>IF(N84&lt;=M84,"OK","NOOK")</f>
        <v>OK</v>
      </c>
      <c r="Q84" s="1266"/>
      <c r="R84" s="1269"/>
    </row>
    <row r="85" spans="1:18" ht="15" customHeight="1" thickBot="1" thickTop="1">
      <c r="A85" s="1709" t="s">
        <v>397</v>
      </c>
      <c r="B85" s="1710"/>
      <c r="C85" s="1710"/>
      <c r="D85" s="1710"/>
      <c r="E85" s="1710"/>
      <c r="F85" s="1710"/>
      <c r="G85" s="1710"/>
      <c r="H85" s="1710"/>
      <c r="I85" s="1710"/>
      <c r="J85" s="1710"/>
      <c r="K85" s="1711"/>
      <c r="L85" s="651"/>
      <c r="M85" s="412"/>
      <c r="N85" s="473"/>
      <c r="O85" s="323"/>
      <c r="P85" s="430"/>
      <c r="Q85" s="1266"/>
      <c r="R85" s="1269"/>
    </row>
    <row r="86" spans="1:18" ht="21" customHeight="1" thickTop="1">
      <c r="A86" s="1703" t="s">
        <v>998</v>
      </c>
      <c r="B86" s="1704"/>
      <c r="C86" s="1704"/>
      <c r="D86" s="1704"/>
      <c r="E86" s="1704"/>
      <c r="F86" s="1704"/>
      <c r="G86" s="1704"/>
      <c r="H86" s="1704"/>
      <c r="I86" s="1704"/>
      <c r="J86" s="1704"/>
      <c r="K86" s="1705"/>
      <c r="L86" s="326">
        <f aca="true" t="shared" si="13" ref="L86:N87">L45</f>
        <v>30</v>
      </c>
      <c r="M86" s="652">
        <f t="shared" si="13"/>
        <v>30</v>
      </c>
      <c r="N86" s="328">
        <f t="shared" si="13"/>
        <v>30</v>
      </c>
      <c r="O86" s="362">
        <f>(N86-M86)%</f>
        <v>0</v>
      </c>
      <c r="P86" s="350" t="str">
        <f>IF(N86&gt;=M86,"OK","NOOK")</f>
        <v>OK</v>
      </c>
      <c r="Q86" s="1266"/>
      <c r="R86" s="1269"/>
    </row>
    <row r="87" spans="1:18" ht="24" customHeight="1">
      <c r="A87" s="1826" t="s">
        <v>1149</v>
      </c>
      <c r="B87" s="1708"/>
      <c r="C87" s="1708"/>
      <c r="D87" s="1708"/>
      <c r="E87" s="1708"/>
      <c r="F87" s="1708"/>
      <c r="G87" s="1708"/>
      <c r="H87" s="1708"/>
      <c r="I87" s="1708"/>
      <c r="J87" s="1826"/>
      <c r="K87" s="1708"/>
      <c r="L87" s="534">
        <f t="shared" si="13"/>
        <v>7</v>
      </c>
      <c r="M87" s="655">
        <f t="shared" si="13"/>
        <v>7</v>
      </c>
      <c r="N87" s="656">
        <f t="shared" si="13"/>
        <v>7</v>
      </c>
      <c r="O87" s="534">
        <f>(N87-M87)%</f>
        <v>0</v>
      </c>
      <c r="P87" s="452" t="str">
        <f>IF(N87&gt;=M87,"OK","NOOK")</f>
        <v>OK</v>
      </c>
      <c r="Q87" s="1266"/>
      <c r="R87" s="1269"/>
    </row>
    <row r="88" spans="1:18" ht="24" customHeight="1">
      <c r="A88" s="1712" t="s">
        <v>464</v>
      </c>
      <c r="B88" s="1713"/>
      <c r="C88" s="1713"/>
      <c r="D88" s="1713"/>
      <c r="E88" s="1713"/>
      <c r="F88" s="1713"/>
      <c r="G88" s="1713"/>
      <c r="H88" s="1713"/>
      <c r="I88" s="1713"/>
      <c r="J88" s="1713"/>
      <c r="K88" s="1714"/>
      <c r="L88" s="331" t="e">
        <f>L47/L48</f>
        <v>#DIV/0!</v>
      </c>
      <c r="M88" s="332" t="e">
        <f>M47/M48</f>
        <v>#DIV/0!</v>
      </c>
      <c r="N88" s="333" t="e">
        <f>N47/N48</f>
        <v>#DIV/0!</v>
      </c>
      <c r="O88" s="434" t="e">
        <f>(N88-M88)%</f>
        <v>#DIV/0!</v>
      </c>
      <c r="P88" s="452" t="e">
        <f>IF(N88&gt;=M88,"OK","NOOK")</f>
        <v>#DIV/0!</v>
      </c>
      <c r="Q88" s="1266"/>
      <c r="R88" s="1269"/>
    </row>
    <row r="89" spans="1:18" ht="25.5" customHeight="1" thickBot="1">
      <c r="A89" s="1761" t="s">
        <v>383</v>
      </c>
      <c r="B89" s="1730"/>
      <c r="C89" s="1730"/>
      <c r="D89" s="1730"/>
      <c r="E89" s="1730"/>
      <c r="F89" s="1730"/>
      <c r="G89" s="1730"/>
      <c r="H89" s="1730"/>
      <c r="I89" s="1730"/>
      <c r="J89" s="1730"/>
      <c r="K89" s="1762"/>
      <c r="L89" s="583">
        <f>L49</f>
        <v>30</v>
      </c>
      <c r="M89" s="654">
        <f>M49</f>
        <v>30</v>
      </c>
      <c r="N89" s="584">
        <f>N49</f>
        <v>30</v>
      </c>
      <c r="O89" s="534">
        <f>(N89-M89)%</f>
        <v>0</v>
      </c>
      <c r="P89" s="452" t="str">
        <f>IF(N89&gt;=M89,"OK","NOOK")</f>
        <v>OK</v>
      </c>
      <c r="Q89" s="1266"/>
      <c r="R89" s="1269"/>
    </row>
    <row r="90" spans="1:18" ht="15" customHeight="1" thickBot="1" thickTop="1">
      <c r="A90" s="1709" t="s">
        <v>398</v>
      </c>
      <c r="B90" s="1710"/>
      <c r="C90" s="1710"/>
      <c r="D90" s="1710"/>
      <c r="E90" s="1710"/>
      <c r="F90" s="1710"/>
      <c r="G90" s="1710"/>
      <c r="H90" s="1710"/>
      <c r="I90" s="1710"/>
      <c r="J90" s="1710"/>
      <c r="K90" s="1711"/>
      <c r="L90" s="419"/>
      <c r="M90" s="420"/>
      <c r="N90" s="324"/>
      <c r="O90" s="486"/>
      <c r="P90" s="474"/>
      <c r="Q90" s="1266"/>
      <c r="R90" s="1269"/>
    </row>
    <row r="91" spans="1:18" ht="23.25" customHeight="1" thickBot="1" thickTop="1">
      <c r="A91" s="1841" t="s">
        <v>999</v>
      </c>
      <c r="B91" s="1749"/>
      <c r="C91" s="1749"/>
      <c r="D91" s="1749"/>
      <c r="E91" s="1749"/>
      <c r="F91" s="1749"/>
      <c r="G91" s="1749"/>
      <c r="H91" s="1749"/>
      <c r="I91" s="1749"/>
      <c r="J91" s="1842"/>
      <c r="K91" s="1843"/>
      <c r="L91" s="347">
        <f>L54/L51</f>
        <v>0</v>
      </c>
      <c r="M91" s="475">
        <f>M54/M51</f>
        <v>0</v>
      </c>
      <c r="N91" s="349">
        <f>N54/N51</f>
        <v>0</v>
      </c>
      <c r="O91" s="347">
        <f>N91-M91</f>
        <v>0</v>
      </c>
      <c r="P91" s="450" t="str">
        <f>IF(N91&gt;=M91,"OK","NOOK")</f>
        <v>OK</v>
      </c>
      <c r="Q91" s="1266"/>
      <c r="R91" s="1269"/>
    </row>
    <row r="92" spans="1:18" ht="23.25" customHeight="1" thickTop="1">
      <c r="A92" s="1826" t="s">
        <v>465</v>
      </c>
      <c r="B92" s="1708"/>
      <c r="C92" s="1708"/>
      <c r="D92" s="1708"/>
      <c r="E92" s="1708"/>
      <c r="F92" s="1708"/>
      <c r="G92" s="1708"/>
      <c r="H92" s="1708"/>
      <c r="I92" s="1708"/>
      <c r="J92" s="23"/>
      <c r="K92" s="104"/>
      <c r="L92" s="347">
        <f>L52/L51</f>
        <v>1405.0931081081083</v>
      </c>
      <c r="M92" s="475">
        <f>M52/M51</f>
        <v>1606.5337766666667</v>
      </c>
      <c r="N92" s="646">
        <f>N52/N51</f>
        <v>1388.550429032258</v>
      </c>
      <c r="O92" s="422">
        <f>N92-M92</f>
        <v>-217.98334763440857</v>
      </c>
      <c r="P92" s="452" t="str">
        <f>IF(N92&lt;=M92,"OK","NOOK")</f>
        <v>OK</v>
      </c>
      <c r="Q92" s="1266"/>
      <c r="R92" s="1269"/>
    </row>
    <row r="93" spans="1:18" ht="23.25" customHeight="1" thickBot="1">
      <c r="A93" s="1826" t="s">
        <v>466</v>
      </c>
      <c r="B93" s="1708"/>
      <c r="C93" s="1708"/>
      <c r="D93" s="1708"/>
      <c r="E93" s="1708"/>
      <c r="F93" s="1708"/>
      <c r="G93" s="1708"/>
      <c r="H93" s="1708"/>
      <c r="I93" s="1708"/>
      <c r="J93" s="1732"/>
      <c r="K93" s="1733"/>
      <c r="L93" s="426">
        <f>L52/L24</f>
        <v>12.06788416898793</v>
      </c>
      <c r="M93" s="501">
        <f>M52/M24</f>
        <v>11.20316441190144</v>
      </c>
      <c r="N93" s="502">
        <f>N52/N24</f>
        <v>10.005825964667597</v>
      </c>
      <c r="O93" s="422">
        <f>N93-M93</f>
        <v>-1.197338447233843</v>
      </c>
      <c r="P93" s="452" t="str">
        <f>IF(N93&lt;=M93,"OK","NOOK")</f>
        <v>OK</v>
      </c>
      <c r="Q93" s="1269"/>
      <c r="R93" s="1269"/>
    </row>
    <row r="94" spans="1:18" ht="23.25" customHeight="1" thickBot="1" thickTop="1">
      <c r="A94" s="1826" t="s">
        <v>1055</v>
      </c>
      <c r="B94" s="1708"/>
      <c r="C94" s="1708"/>
      <c r="D94" s="1708"/>
      <c r="E94" s="1708"/>
      <c r="F94" s="1708"/>
      <c r="G94" s="1708"/>
      <c r="H94" s="1708"/>
      <c r="I94" s="1708"/>
      <c r="J94" s="649"/>
      <c r="K94" s="649"/>
      <c r="L94" s="331">
        <f>L55/L52</f>
        <v>0</v>
      </c>
      <c r="M94" s="332">
        <f>M55/M52</f>
        <v>0</v>
      </c>
      <c r="N94" s="333">
        <f>N55/N52</f>
        <v>0</v>
      </c>
      <c r="O94" s="435">
        <f>N94-M94</f>
        <v>0</v>
      </c>
      <c r="P94" s="452" t="str">
        <f>IF(N94&lt;=M94,"OK","NOOK")</f>
        <v>OK</v>
      </c>
      <c r="Q94" s="1269"/>
      <c r="R94" s="1269"/>
    </row>
    <row r="95" spans="1:18" ht="14.25" customHeight="1" thickBot="1" thickTop="1">
      <c r="A95" s="1709" t="s">
        <v>399</v>
      </c>
      <c r="B95" s="1710"/>
      <c r="C95" s="1710"/>
      <c r="D95" s="1710"/>
      <c r="E95" s="1710"/>
      <c r="F95" s="1710"/>
      <c r="G95" s="1710"/>
      <c r="H95" s="1710"/>
      <c r="I95" s="1710"/>
      <c r="J95" s="1710"/>
      <c r="K95" s="1710"/>
      <c r="L95" s="653"/>
      <c r="M95" s="412"/>
      <c r="N95" s="647"/>
      <c r="O95" s="323"/>
      <c r="P95" s="430"/>
      <c r="Q95" s="1266"/>
      <c r="R95" s="1269"/>
    </row>
    <row r="96" spans="1:18" ht="24.75" customHeight="1" thickTop="1">
      <c r="A96" s="1712" t="s">
        <v>872</v>
      </c>
      <c r="B96" s="1713"/>
      <c r="C96" s="1713"/>
      <c r="D96" s="1713"/>
      <c r="E96" s="1713"/>
      <c r="F96" s="1713"/>
      <c r="G96" s="1713"/>
      <c r="H96" s="1713"/>
      <c r="I96" s="1713"/>
      <c r="J96" s="1713"/>
      <c r="K96" s="1714"/>
      <c r="L96" s="362">
        <f>L61</f>
        <v>0</v>
      </c>
      <c r="M96" s="399">
        <f>M61</f>
        <v>0</v>
      </c>
      <c r="N96" s="487">
        <f>N61</f>
        <v>0</v>
      </c>
      <c r="O96" s="362">
        <f>N96-M96</f>
        <v>0</v>
      </c>
      <c r="P96" s="330" t="str">
        <f>IF(N96&gt;=M96,"OK","NOOK")</f>
        <v>OK</v>
      </c>
      <c r="Q96" s="1266"/>
      <c r="R96" s="1269"/>
    </row>
    <row r="97" spans="1:17" ht="20.25" customHeight="1">
      <c r="A97" s="1712"/>
      <c r="B97" s="1713"/>
      <c r="C97" s="1713"/>
      <c r="D97" s="1713"/>
      <c r="E97" s="1713"/>
      <c r="F97" s="1713"/>
      <c r="G97" s="1713"/>
      <c r="H97" s="1713"/>
      <c r="I97" s="1713"/>
      <c r="J97" s="1713"/>
      <c r="K97" s="1714"/>
      <c r="L97" s="414"/>
      <c r="M97" s="568"/>
      <c r="N97" s="416"/>
      <c r="O97" s="514"/>
      <c r="P97" s="417"/>
      <c r="Q97" s="282"/>
    </row>
    <row r="98" spans="1:17" ht="20.25" customHeight="1">
      <c r="A98" s="1746"/>
      <c r="B98" s="1708"/>
      <c r="C98" s="1708"/>
      <c r="D98" s="1708"/>
      <c r="E98" s="1708"/>
      <c r="F98" s="1708"/>
      <c r="G98" s="1708"/>
      <c r="H98" s="1708"/>
      <c r="I98" s="1708"/>
      <c r="J98" s="1708"/>
      <c r="K98" s="1747"/>
      <c r="L98" s="414"/>
      <c r="M98" s="568"/>
      <c r="N98" s="416"/>
      <c r="O98" s="514"/>
      <c r="P98" s="417"/>
      <c r="Q98" s="282"/>
    </row>
    <row r="99" spans="1:17" ht="22.5" customHeight="1" thickBot="1">
      <c r="A99" s="1743"/>
      <c r="B99" s="1744"/>
      <c r="C99" s="1744"/>
      <c r="D99" s="1744"/>
      <c r="E99" s="1744"/>
      <c r="F99" s="1744"/>
      <c r="G99" s="1744"/>
      <c r="H99" s="1744"/>
      <c r="I99" s="1744"/>
      <c r="J99" s="1744"/>
      <c r="K99" s="1745"/>
      <c r="L99" s="569"/>
      <c r="M99" s="570"/>
      <c r="N99" s="367"/>
      <c r="O99" s="368"/>
      <c r="P99" s="369"/>
      <c r="Q99" s="282"/>
    </row>
    <row r="100" spans="1:17" ht="19.5" customHeight="1" thickBot="1">
      <c r="A100" s="1740" t="s">
        <v>429</v>
      </c>
      <c r="B100" s="1741"/>
      <c r="C100" s="1741"/>
      <c r="D100" s="1741"/>
      <c r="E100" s="1741"/>
      <c r="F100" s="1741"/>
      <c r="G100" s="1741"/>
      <c r="H100" s="1741"/>
      <c r="I100" s="1741"/>
      <c r="J100" s="1741"/>
      <c r="K100" s="1741"/>
      <c r="L100" s="1741"/>
      <c r="M100" s="1741"/>
      <c r="N100" s="1741"/>
      <c r="O100" s="1741"/>
      <c r="P100" s="1742"/>
      <c r="Q100" s="282"/>
    </row>
    <row r="101" spans="1:17" ht="36" customHeight="1">
      <c r="A101" s="1734" t="s">
        <v>435</v>
      </c>
      <c r="B101" s="1735"/>
      <c r="C101" s="1735"/>
      <c r="D101" s="1735"/>
      <c r="E101" s="1735"/>
      <c r="F101" s="1735"/>
      <c r="G101" s="1735"/>
      <c r="H101" s="1735"/>
      <c r="I101" s="1735"/>
      <c r="J101" s="1735"/>
      <c r="K101" s="1735"/>
      <c r="L101" s="1735"/>
      <c r="M101" s="1735"/>
      <c r="N101" s="1735"/>
      <c r="O101" s="1735"/>
      <c r="P101" s="1736"/>
      <c r="Q101" s="282"/>
    </row>
    <row r="102" spans="1:18" ht="82.5" customHeight="1" thickBot="1">
      <c r="A102" s="1737"/>
      <c r="B102" s="1738"/>
      <c r="C102" s="1738"/>
      <c r="D102" s="1738"/>
      <c r="E102" s="1738"/>
      <c r="F102" s="1738"/>
      <c r="G102" s="1738"/>
      <c r="H102" s="1738"/>
      <c r="I102" s="1738"/>
      <c r="J102" s="1738"/>
      <c r="K102" s="1738"/>
      <c r="L102" s="1738"/>
      <c r="M102" s="1738"/>
      <c r="N102" s="1738"/>
      <c r="O102" s="1738"/>
      <c r="P102" s="1739"/>
      <c r="Q102" s="282"/>
      <c r="R102" s="370"/>
    </row>
    <row r="103" spans="1:16" ht="21" customHeight="1" hidden="1">
      <c r="A103" s="24"/>
      <c r="B103" s="25"/>
      <c r="C103" s="25"/>
      <c r="D103" s="25"/>
      <c r="E103" s="25"/>
      <c r="F103" s="25"/>
      <c r="G103" s="25"/>
      <c r="H103" s="25"/>
      <c r="I103" s="25"/>
      <c r="J103" s="25"/>
      <c r="K103" s="25"/>
      <c r="L103" s="25"/>
      <c r="M103" s="25"/>
      <c r="N103" s="25"/>
      <c r="O103" s="25"/>
      <c r="P103" s="26"/>
    </row>
  </sheetData>
  <sheetProtection selectLockedCells="1"/>
  <mergeCells count="119">
    <mergeCell ref="G60:P60"/>
    <mergeCell ref="G66:I66"/>
    <mergeCell ref="G65:P65"/>
    <mergeCell ref="P72:P73"/>
    <mergeCell ref="L72:L73"/>
    <mergeCell ref="M72:M73"/>
    <mergeCell ref="L67:M67"/>
    <mergeCell ref="L69:M69"/>
    <mergeCell ref="L68:M68"/>
    <mergeCell ref="N67:P67"/>
    <mergeCell ref="G50:P50"/>
    <mergeCell ref="A29:F29"/>
    <mergeCell ref="O72:O73"/>
    <mergeCell ref="A66:C66"/>
    <mergeCell ref="E66:F66"/>
    <mergeCell ref="N68:P68"/>
    <mergeCell ref="N69:P69"/>
    <mergeCell ref="L66:M66"/>
    <mergeCell ref="N66:P66"/>
    <mergeCell ref="N72:N73"/>
    <mergeCell ref="A35:F35"/>
    <mergeCell ref="A54:F54"/>
    <mergeCell ref="A24:F24"/>
    <mergeCell ref="A26:F26"/>
    <mergeCell ref="A25:F25"/>
    <mergeCell ref="A38:F38"/>
    <mergeCell ref="A39:F39"/>
    <mergeCell ref="A52:F52"/>
    <mergeCell ref="A53:F53"/>
    <mergeCell ref="A50:F50"/>
    <mergeCell ref="A67:C67"/>
    <mergeCell ref="G44:P44"/>
    <mergeCell ref="A97:K97"/>
    <mergeCell ref="A96:K96"/>
    <mergeCell ref="A74:K74"/>
    <mergeCell ref="A36:F36"/>
    <mergeCell ref="A51:F51"/>
    <mergeCell ref="A46:F46"/>
    <mergeCell ref="A47:F47"/>
    <mergeCell ref="A56:F56"/>
    <mergeCell ref="A101:P102"/>
    <mergeCell ref="A90:K90"/>
    <mergeCell ref="A75:K75"/>
    <mergeCell ref="A92:I92"/>
    <mergeCell ref="A93:I93"/>
    <mergeCell ref="J93:K93"/>
    <mergeCell ref="A100:P100"/>
    <mergeCell ref="A95:K95"/>
    <mergeCell ref="A99:K99"/>
    <mergeCell ref="A98:K98"/>
    <mergeCell ref="A1:N1"/>
    <mergeCell ref="G23:P23"/>
    <mergeCell ref="A22:F22"/>
    <mergeCell ref="A23:F23"/>
    <mergeCell ref="A2:P2"/>
    <mergeCell ref="A8:P8"/>
    <mergeCell ref="A9:P10"/>
    <mergeCell ref="E4:J4"/>
    <mergeCell ref="A19:P19"/>
    <mergeCell ref="A20:P20"/>
    <mergeCell ref="A85:K85"/>
    <mergeCell ref="A91:K91"/>
    <mergeCell ref="A88:K88"/>
    <mergeCell ref="A89:K89"/>
    <mergeCell ref="A86:K86"/>
    <mergeCell ref="J87:K87"/>
    <mergeCell ref="A12:P16"/>
    <mergeCell ref="A11:P11"/>
    <mergeCell ref="E5:J5"/>
    <mergeCell ref="E6:J6"/>
    <mergeCell ref="A17:P17"/>
    <mergeCell ref="A27:F27"/>
    <mergeCell ref="A18:P18"/>
    <mergeCell ref="A21:P21"/>
    <mergeCell ref="A48:F48"/>
    <mergeCell ref="A45:F45"/>
    <mergeCell ref="A60:F60"/>
    <mergeCell ref="A58:F58"/>
    <mergeCell ref="A55:F55"/>
    <mergeCell ref="A59:F59"/>
    <mergeCell ref="A62:F62"/>
    <mergeCell ref="A61:F61"/>
    <mergeCell ref="A32:F32"/>
    <mergeCell ref="A94:I94"/>
    <mergeCell ref="A41:F41"/>
    <mergeCell ref="A43:F43"/>
    <mergeCell ref="A49:F49"/>
    <mergeCell ref="A84:K84"/>
    <mergeCell ref="A87:I87"/>
    <mergeCell ref="E68:F68"/>
    <mergeCell ref="A81:I81"/>
    <mergeCell ref="A83:I83"/>
    <mergeCell ref="A82:I82"/>
    <mergeCell ref="A68:C68"/>
    <mergeCell ref="A76:K76"/>
    <mergeCell ref="A80:I80"/>
    <mergeCell ref="A77:K77"/>
    <mergeCell ref="A72:K73"/>
    <mergeCell ref="G68:K68"/>
    <mergeCell ref="A63:F63"/>
    <mergeCell ref="A64:P64"/>
    <mergeCell ref="A65:F65"/>
    <mergeCell ref="E67:F67"/>
    <mergeCell ref="G67:K67"/>
    <mergeCell ref="A79:I79"/>
    <mergeCell ref="G69:K69"/>
    <mergeCell ref="E69:F69"/>
    <mergeCell ref="A78:I78"/>
    <mergeCell ref="A69:C69"/>
    <mergeCell ref="A28:F28"/>
    <mergeCell ref="A44:F44"/>
    <mergeCell ref="A31:F31"/>
    <mergeCell ref="A37:F37"/>
    <mergeCell ref="A33:F33"/>
    <mergeCell ref="A57:F57"/>
    <mergeCell ref="A30:F30"/>
    <mergeCell ref="A34:F34"/>
    <mergeCell ref="A42:F42"/>
    <mergeCell ref="A40:F40"/>
  </mergeCells>
  <printOptions horizontalCentered="1"/>
  <pageMargins left="0.1968503937007874" right="0" top="0.4724409448818898" bottom="0.984251968503937" header="0.5118110236220472" footer="0.5118110236220472"/>
  <pageSetup horizontalDpi="600" verticalDpi="600" orientation="landscape" paperSize="9" scale="90" r:id="rId3"/>
  <headerFooter alignWithMargins="0">
    <oddHeader>&amp;CComune di INVERUNO</oddHeader>
    <oddFooter>&amp;L&amp;8&amp;F&amp;R&amp;8&amp;P</oddFooter>
  </headerFooter>
  <rowBreaks count="1" manualBreakCount="1">
    <brk id="102" max="255" man="1"/>
  </rowBreaks>
  <legacyDrawing r:id="rId2"/>
</worksheet>
</file>

<file path=xl/worksheets/sheet21.xml><?xml version="1.0" encoding="utf-8"?>
<worksheet xmlns="http://schemas.openxmlformats.org/spreadsheetml/2006/main" xmlns:r="http://schemas.openxmlformats.org/officeDocument/2006/relationships">
  <dimension ref="A1:S96"/>
  <sheetViews>
    <sheetView zoomScalePageLayoutView="0" workbookViewId="0" topLeftCell="A16">
      <selection activeCell="L5" sqref="L5"/>
    </sheetView>
  </sheetViews>
  <sheetFormatPr defaultColWidth="9.140625" defaultRowHeight="12.75"/>
  <cols>
    <col min="1" max="6" width="9.140625" style="274" customWidth="1"/>
    <col min="7" max="9" width="14.57421875" style="274" bestFit="1" customWidth="1"/>
    <col min="10" max="10" width="0.2890625" style="274" hidden="1" customWidth="1"/>
    <col min="11" max="11" width="9.140625" style="274" hidden="1" customWidth="1"/>
    <col min="12" max="12" width="14.28125" style="274" customWidth="1"/>
    <col min="13" max="13" width="14.421875" style="274" customWidth="1"/>
    <col min="14" max="14" width="16.0039062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1173</v>
      </c>
      <c r="F4" s="1781"/>
      <c r="G4" s="1781"/>
      <c r="H4" s="1781"/>
      <c r="I4" s="1781"/>
      <c r="J4" s="1781"/>
      <c r="K4" s="276"/>
      <c r="L4" s="276"/>
      <c r="M4" s="276"/>
      <c r="N4" s="276"/>
      <c r="O4" s="276"/>
      <c r="P4" s="278"/>
    </row>
    <row r="5" spans="1:16" ht="12.75">
      <c r="A5" s="275" t="s">
        <v>422</v>
      </c>
      <c r="B5" s="276"/>
      <c r="C5" s="276"/>
      <c r="D5" s="276"/>
      <c r="E5" s="1781" t="s">
        <v>278</v>
      </c>
      <c r="F5" s="1781"/>
      <c r="G5" s="1781"/>
      <c r="H5" s="1781"/>
      <c r="I5" s="1781"/>
      <c r="J5" s="1781"/>
      <c r="K5" s="276"/>
      <c r="L5" s="276" t="s">
        <v>1462</v>
      </c>
      <c r="M5" s="276"/>
      <c r="N5" s="276"/>
      <c r="O5" s="276"/>
      <c r="P5" s="278"/>
    </row>
    <row r="6" spans="1:16" ht="12.75">
      <c r="A6" s="275" t="s">
        <v>423</v>
      </c>
      <c r="B6" s="276"/>
      <c r="C6" s="276"/>
      <c r="D6" s="276"/>
      <c r="E6" s="2088"/>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263</v>
      </c>
      <c r="B8" s="1774"/>
      <c r="C8" s="1774"/>
      <c r="D8" s="1774"/>
      <c r="E8" s="1774"/>
      <c r="F8" s="1774"/>
      <c r="G8" s="1774"/>
      <c r="H8" s="1774"/>
      <c r="I8" s="1774"/>
      <c r="J8" s="1774"/>
      <c r="K8" s="1774"/>
      <c r="L8" s="1774"/>
      <c r="M8" s="1774"/>
      <c r="N8" s="1774"/>
      <c r="O8" s="1774"/>
      <c r="P8" s="1775"/>
      <c r="Q8" s="282"/>
    </row>
    <row r="9" spans="1:17" ht="12.75" customHeight="1">
      <c r="A9" s="1692" t="s">
        <v>1027</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1028</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177</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05">
        <f>Caratteristiche!G5</f>
        <v>8614</v>
      </c>
      <c r="H24" s="205">
        <f>Caratteristiche!I5</f>
        <v>8643</v>
      </c>
      <c r="I24" s="205">
        <f>Caratteristiche!K5</f>
        <v>8591</v>
      </c>
      <c r="J24" s="74">
        <f>(G24+H24+I24)/3</f>
        <v>8616</v>
      </c>
      <c r="K24" s="75"/>
      <c r="L24" s="76">
        <f>(G24+H24+I24)/3</f>
        <v>8616</v>
      </c>
      <c r="M24" s="374">
        <v>8600</v>
      </c>
      <c r="N24" s="296">
        <f>Caratteristiche!M5</f>
        <v>8604</v>
      </c>
      <c r="O24" s="297"/>
      <c r="P24" s="298"/>
      <c r="Q24" s="299"/>
    </row>
    <row r="25" spans="1:16" ht="14.25" customHeight="1">
      <c r="A25" s="1664" t="s">
        <v>1300</v>
      </c>
      <c r="B25" s="1665"/>
      <c r="C25" s="1665"/>
      <c r="D25" s="1665"/>
      <c r="E25" s="1665"/>
      <c r="F25" s="1665"/>
      <c r="G25" s="300">
        <v>360</v>
      </c>
      <c r="H25" s="300">
        <v>340</v>
      </c>
      <c r="I25" s="1146">
        <v>380</v>
      </c>
      <c r="J25" s="300">
        <f aca="true" t="shared" si="0" ref="J25:J30">(G25+H25+I25)/3</f>
        <v>360</v>
      </c>
      <c r="K25" s="301"/>
      <c r="L25" s="302">
        <f aca="true" t="shared" si="1" ref="L25:L36">(G25+H25+I25)/3</f>
        <v>360</v>
      </c>
      <c r="M25" s="303">
        <v>380</v>
      </c>
      <c r="N25" s="304">
        <v>370</v>
      </c>
      <c r="O25" s="305">
        <f aca="true" t="shared" si="2" ref="O25:O32">(N25/L25)-100%</f>
        <v>0.02777777777777768</v>
      </c>
      <c r="P25" s="306">
        <f aca="true" t="shared" si="3" ref="P25:P32">(N25/M25)-100%</f>
        <v>-0.02631578947368418</v>
      </c>
    </row>
    <row r="26" spans="1:16" ht="14.25" customHeight="1">
      <c r="A26" s="1664" t="s">
        <v>1318</v>
      </c>
      <c r="B26" s="1665"/>
      <c r="C26" s="1665"/>
      <c r="D26" s="1665"/>
      <c r="E26" s="1665"/>
      <c r="F26" s="1665"/>
      <c r="G26" s="300">
        <v>10000</v>
      </c>
      <c r="H26" s="300">
        <v>9800</v>
      </c>
      <c r="I26" s="1145">
        <v>10200</v>
      </c>
      <c r="J26" s="300">
        <f t="shared" si="0"/>
        <v>10000</v>
      </c>
      <c r="K26" s="301"/>
      <c r="L26" s="302">
        <f t="shared" si="1"/>
        <v>10000</v>
      </c>
      <c r="M26" s="308">
        <v>10000</v>
      </c>
      <c r="N26" s="309">
        <v>10000</v>
      </c>
      <c r="O26" s="305">
        <f t="shared" si="2"/>
        <v>0</v>
      </c>
      <c r="P26" s="306">
        <f t="shared" si="3"/>
        <v>0</v>
      </c>
    </row>
    <row r="27" spans="1:16" ht="12" customHeight="1">
      <c r="A27" s="1664" t="s">
        <v>1301</v>
      </c>
      <c r="B27" s="1665"/>
      <c r="C27" s="1665"/>
      <c r="D27" s="1665"/>
      <c r="E27" s="1665"/>
      <c r="F27" s="1665"/>
      <c r="G27" s="246">
        <v>90000</v>
      </c>
      <c r="H27" s="246">
        <v>80000</v>
      </c>
      <c r="I27" s="1181">
        <v>81694.18</v>
      </c>
      <c r="J27" s="246">
        <f t="shared" si="0"/>
        <v>83898.06</v>
      </c>
      <c r="K27" s="251"/>
      <c r="L27" s="315">
        <f t="shared" si="1"/>
        <v>83898.06</v>
      </c>
      <c r="M27" s="591">
        <v>250000</v>
      </c>
      <c r="N27" s="592">
        <v>250000</v>
      </c>
      <c r="O27" s="305">
        <f t="shared" si="2"/>
        <v>1.9798066844453852</v>
      </c>
      <c r="P27" s="306">
        <f t="shared" si="3"/>
        <v>0</v>
      </c>
    </row>
    <row r="28" spans="1:16" ht="12" customHeight="1">
      <c r="A28" s="1664" t="s">
        <v>1317</v>
      </c>
      <c r="B28" s="1665"/>
      <c r="C28" s="1665"/>
      <c r="D28" s="1665"/>
      <c r="E28" s="1665"/>
      <c r="F28" s="1665"/>
      <c r="G28" s="246">
        <v>2100000</v>
      </c>
      <c r="H28" s="246">
        <v>2060315.54</v>
      </c>
      <c r="I28" s="1181">
        <v>1819818.34</v>
      </c>
      <c r="J28" s="246">
        <f t="shared" si="0"/>
        <v>1993377.96</v>
      </c>
      <c r="K28" s="251"/>
      <c r="L28" s="315">
        <f t="shared" si="1"/>
        <v>1993377.96</v>
      </c>
      <c r="M28" s="591">
        <v>1810000</v>
      </c>
      <c r="N28" s="592">
        <v>1810000</v>
      </c>
      <c r="O28" s="305">
        <f t="shared" si="2"/>
        <v>-0.09199357255861296</v>
      </c>
      <c r="P28" s="306">
        <f t="shared" si="3"/>
        <v>0</v>
      </c>
    </row>
    <row r="29" spans="1:16" ht="12" customHeight="1">
      <c r="A29" s="1664" t="s">
        <v>1302</v>
      </c>
      <c r="B29" s="1665"/>
      <c r="C29" s="1665"/>
      <c r="D29" s="1665"/>
      <c r="E29" s="1665"/>
      <c r="F29" s="1665"/>
      <c r="G29" s="246"/>
      <c r="H29" s="246"/>
      <c r="I29" s="1181"/>
      <c r="J29" s="246">
        <f t="shared" si="0"/>
        <v>0</v>
      </c>
      <c r="K29" s="251"/>
      <c r="L29" s="315">
        <f t="shared" si="1"/>
        <v>0</v>
      </c>
      <c r="M29" s="591"/>
      <c r="N29" s="592"/>
      <c r="O29" s="305" t="e">
        <f t="shared" si="2"/>
        <v>#DIV/0!</v>
      </c>
      <c r="P29" s="306" t="e">
        <f t="shared" si="3"/>
        <v>#DIV/0!</v>
      </c>
    </row>
    <row r="30" spans="1:16" ht="12" customHeight="1">
      <c r="A30" s="1664" t="s">
        <v>1303</v>
      </c>
      <c r="B30" s="1665"/>
      <c r="C30" s="1665"/>
      <c r="D30" s="1665"/>
      <c r="E30" s="1665"/>
      <c r="F30" s="1665"/>
      <c r="G30" s="246">
        <v>990000</v>
      </c>
      <c r="H30" s="246">
        <v>1034000</v>
      </c>
      <c r="I30" s="1181">
        <v>997500</v>
      </c>
      <c r="J30" s="246">
        <f t="shared" si="0"/>
        <v>1007166.6666666666</v>
      </c>
      <c r="K30" s="251"/>
      <c r="L30" s="593">
        <f t="shared" si="1"/>
        <v>1007166.6666666666</v>
      </c>
      <c r="M30" s="591">
        <v>997500</v>
      </c>
      <c r="N30" s="592">
        <v>997500</v>
      </c>
      <c r="O30" s="305">
        <f t="shared" si="2"/>
        <v>-0.0095978818467648</v>
      </c>
      <c r="P30" s="306">
        <f t="shared" si="3"/>
        <v>0</v>
      </c>
    </row>
    <row r="31" spans="1:16" ht="12.75">
      <c r="A31" s="1829" t="s">
        <v>883</v>
      </c>
      <c r="B31" s="1830"/>
      <c r="C31" s="1830"/>
      <c r="D31" s="1830"/>
      <c r="E31" s="1830"/>
      <c r="F31" s="1830"/>
      <c r="G31" s="246"/>
      <c r="H31" s="246"/>
      <c r="I31" s="1181"/>
      <c r="J31" s="246"/>
      <c r="K31" s="251"/>
      <c r="L31" s="593">
        <f t="shared" si="1"/>
        <v>0</v>
      </c>
      <c r="M31" s="591"/>
      <c r="N31" s="592"/>
      <c r="O31" s="305" t="e">
        <f t="shared" si="2"/>
        <v>#DIV/0!</v>
      </c>
      <c r="P31" s="306" t="e">
        <f t="shared" si="3"/>
        <v>#DIV/0!</v>
      </c>
    </row>
    <row r="32" spans="1:16" ht="12.75">
      <c r="A32" s="1829" t="s">
        <v>206</v>
      </c>
      <c r="B32" s="1830"/>
      <c r="C32" s="1830"/>
      <c r="D32" s="1830"/>
      <c r="E32" s="1830"/>
      <c r="F32" s="1830"/>
      <c r="G32" s="246"/>
      <c r="H32" s="246"/>
      <c r="I32" s="1181"/>
      <c r="J32" s="246"/>
      <c r="K32" s="251"/>
      <c r="L32" s="593">
        <f t="shared" si="1"/>
        <v>0</v>
      </c>
      <c r="M32" s="591"/>
      <c r="N32" s="592"/>
      <c r="O32" s="305" t="e">
        <f t="shared" si="2"/>
        <v>#DIV/0!</v>
      </c>
      <c r="P32" s="306" t="e">
        <f t="shared" si="3"/>
        <v>#DIV/0!</v>
      </c>
    </row>
    <row r="33" spans="1:16" ht="12.75">
      <c r="A33" s="1664" t="s">
        <v>1029</v>
      </c>
      <c r="B33" s="1665"/>
      <c r="C33" s="1665"/>
      <c r="D33" s="1665"/>
      <c r="E33" s="1665"/>
      <c r="F33" s="1665"/>
      <c r="G33" s="300">
        <v>0</v>
      </c>
      <c r="H33" s="300">
        <v>0</v>
      </c>
      <c r="I33" s="1146">
        <v>110</v>
      </c>
      <c r="J33" s="300">
        <f>(G33+H33+I33)/3</f>
        <v>36.666666666666664</v>
      </c>
      <c r="K33" s="301"/>
      <c r="L33" s="302">
        <f t="shared" si="1"/>
        <v>36.666666666666664</v>
      </c>
      <c r="M33" s="303">
        <v>330</v>
      </c>
      <c r="N33" s="304">
        <v>300</v>
      </c>
      <c r="O33" s="305">
        <f>(N33/L33)-100%</f>
        <v>7.181818181818182</v>
      </c>
      <c r="P33" s="306">
        <f>(N33/M33)-100%</f>
        <v>-0.09090909090909094</v>
      </c>
    </row>
    <row r="34" spans="1:16" ht="12.75">
      <c r="A34" s="1664" t="s">
        <v>1098</v>
      </c>
      <c r="B34" s="1665"/>
      <c r="C34" s="1665"/>
      <c r="D34" s="1665"/>
      <c r="E34" s="1665"/>
      <c r="F34" s="1665"/>
      <c r="G34" s="300">
        <v>800</v>
      </c>
      <c r="H34" s="300">
        <v>430</v>
      </c>
      <c r="I34" s="1146">
        <v>860</v>
      </c>
      <c r="J34" s="300">
        <f>(G34+H34+I34)/3</f>
        <v>696.6666666666666</v>
      </c>
      <c r="K34" s="301"/>
      <c r="L34" s="302">
        <f t="shared" si="1"/>
        <v>696.6666666666666</v>
      </c>
      <c r="M34" s="303">
        <v>600</v>
      </c>
      <c r="N34" s="304">
        <v>791</v>
      </c>
      <c r="O34" s="305">
        <f>(N34/L34)-100%</f>
        <v>0.13540669856459342</v>
      </c>
      <c r="P34" s="306">
        <f>(N34/M34)-100%</f>
        <v>0.31833333333333336</v>
      </c>
    </row>
    <row r="35" spans="1:16" ht="12.75">
      <c r="A35" s="1664" t="s">
        <v>490</v>
      </c>
      <c r="B35" s="1665"/>
      <c r="C35" s="1665"/>
      <c r="D35" s="1665"/>
      <c r="E35" s="1665"/>
      <c r="F35" s="1665"/>
      <c r="G35" s="300">
        <v>600</v>
      </c>
      <c r="H35" s="300">
        <v>340</v>
      </c>
      <c r="I35" s="1146">
        <v>680</v>
      </c>
      <c r="J35" s="300">
        <f>(G35+H35+I35)/3</f>
        <v>540</v>
      </c>
      <c r="K35" s="301"/>
      <c r="L35" s="302">
        <f t="shared" si="1"/>
        <v>540</v>
      </c>
      <c r="M35" s="303">
        <v>400</v>
      </c>
      <c r="N35" s="304">
        <v>300</v>
      </c>
      <c r="O35" s="305">
        <f>(N35/L35)-100%</f>
        <v>-0.4444444444444444</v>
      </c>
      <c r="P35" s="306">
        <f>(N35/M35)-100%</f>
        <v>-0.25</v>
      </c>
    </row>
    <row r="36" spans="1:16" ht="12.75">
      <c r="A36" s="1664" t="s">
        <v>674</v>
      </c>
      <c r="B36" s="1665"/>
      <c r="C36" s="1665"/>
      <c r="D36" s="1665"/>
      <c r="E36" s="1665"/>
      <c r="F36" s="1665"/>
      <c r="G36" s="300">
        <v>800</v>
      </c>
      <c r="H36" s="300">
        <v>430</v>
      </c>
      <c r="I36" s="1146">
        <v>860</v>
      </c>
      <c r="J36" s="300">
        <f>(G36+H36+I36)/3</f>
        <v>696.6666666666666</v>
      </c>
      <c r="K36" s="301"/>
      <c r="L36" s="302">
        <f t="shared" si="1"/>
        <v>696.6666666666666</v>
      </c>
      <c r="M36" s="303">
        <v>600</v>
      </c>
      <c r="N36" s="304">
        <v>791</v>
      </c>
      <c r="O36" s="305">
        <f>(N36/L36)-100%</f>
        <v>0.13540669856459342</v>
      </c>
      <c r="P36" s="306">
        <f>(N36/M36)-100%</f>
        <v>0.31833333333333336</v>
      </c>
    </row>
    <row r="37" spans="1:18" ht="12.75" customHeight="1">
      <c r="A37" s="1719" t="s">
        <v>426</v>
      </c>
      <c r="B37" s="1720"/>
      <c r="C37" s="1720"/>
      <c r="D37" s="1720"/>
      <c r="E37" s="1720"/>
      <c r="F37" s="1720"/>
      <c r="G37" s="1793"/>
      <c r="H37" s="1793"/>
      <c r="I37" s="1793"/>
      <c r="J37" s="1793"/>
      <c r="K37" s="1793"/>
      <c r="L37" s="1793"/>
      <c r="M37" s="1793"/>
      <c r="N37" s="1793"/>
      <c r="O37" s="1793"/>
      <c r="P37" s="1794"/>
      <c r="R37" s="314"/>
    </row>
    <row r="38" spans="1:18" ht="15" customHeight="1">
      <c r="A38" s="1791" t="s">
        <v>391</v>
      </c>
      <c r="B38" s="1792"/>
      <c r="C38" s="1792"/>
      <c r="D38" s="1792"/>
      <c r="E38" s="1792"/>
      <c r="F38" s="1792"/>
      <c r="G38" s="74">
        <v>90</v>
      </c>
      <c r="H38" s="74">
        <v>90</v>
      </c>
      <c r="I38" s="74">
        <v>90</v>
      </c>
      <c r="J38" s="74">
        <f>(G38+H38+I38)/3</f>
        <v>90</v>
      </c>
      <c r="K38" s="75"/>
      <c r="L38" s="295">
        <f>(G38+H38+I38)/3</f>
        <v>90</v>
      </c>
      <c r="M38" s="77">
        <v>90</v>
      </c>
      <c r="N38" s="78">
        <v>90</v>
      </c>
      <c r="O38" s="297">
        <f>(N38/L38)-100%</f>
        <v>0</v>
      </c>
      <c r="P38" s="298">
        <f>(N38/M38)-100%</f>
        <v>0</v>
      </c>
      <c r="Q38" s="274" t="s">
        <v>276</v>
      </c>
      <c r="R38" s="314"/>
    </row>
    <row r="39" spans="1:18" ht="12.75" customHeight="1">
      <c r="A39" s="2115"/>
      <c r="B39" s="2116"/>
      <c r="C39" s="2116"/>
      <c r="D39" s="2116"/>
      <c r="E39" s="2116"/>
      <c r="F39" s="2116"/>
      <c r="G39" s="81"/>
      <c r="H39" s="81"/>
      <c r="I39" s="81"/>
      <c r="J39" s="81">
        <f>(G39+H39+I39)/3</f>
        <v>0</v>
      </c>
      <c r="K39" s="82"/>
      <c r="L39" s="83">
        <f>(G39+H39+I39)/3</f>
        <v>0</v>
      </c>
      <c r="M39" s="84"/>
      <c r="N39" s="85"/>
      <c r="O39" s="86" t="e">
        <f>(N39/L39)-100%</f>
        <v>#DIV/0!</v>
      </c>
      <c r="P39" s="87" t="e">
        <f>(N39/M39)-100%</f>
        <v>#DIV/0!</v>
      </c>
      <c r="Q39" s="274" t="s">
        <v>162</v>
      </c>
      <c r="R39" s="314"/>
    </row>
    <row r="40" spans="1:16" ht="14.25" customHeight="1">
      <c r="A40" s="1719" t="s">
        <v>427</v>
      </c>
      <c r="B40" s="1720"/>
      <c r="C40" s="1720"/>
      <c r="D40" s="1720"/>
      <c r="E40" s="1720"/>
      <c r="F40" s="1720"/>
      <c r="G40" s="1720"/>
      <c r="H40" s="1720"/>
      <c r="I40" s="1720"/>
      <c r="J40" s="1720"/>
      <c r="K40" s="1720"/>
      <c r="L40" s="1720"/>
      <c r="M40" s="1720"/>
      <c r="N40" s="1720"/>
      <c r="O40" s="1720"/>
      <c r="P40" s="1721"/>
    </row>
    <row r="41" spans="1:16" ht="16.5" customHeight="1">
      <c r="A41" s="1664" t="s">
        <v>207</v>
      </c>
      <c r="B41" s="1665"/>
      <c r="C41" s="1665"/>
      <c r="D41" s="1665"/>
      <c r="E41" s="1665"/>
      <c r="F41" s="1665"/>
      <c r="G41" s="246">
        <v>2959128.38</v>
      </c>
      <c r="H41" s="246">
        <v>2572491.87</v>
      </c>
      <c r="I41" s="1181">
        <v>2409195.13</v>
      </c>
      <c r="J41" s="247">
        <f>(G41+H41+I41)/3</f>
        <v>2646938.46</v>
      </c>
      <c r="K41" s="248"/>
      <c r="L41" s="315">
        <f aca="true" t="shared" si="4" ref="L41:L49">(G41+H41+I41)/3</f>
        <v>2646938.46</v>
      </c>
      <c r="M41" s="591">
        <v>2480000</v>
      </c>
      <c r="N41" s="592">
        <v>2649784.64</v>
      </c>
      <c r="O41" s="297">
        <f aca="true" t="shared" si="5" ref="O41:O49">(N41/L41)-100%</f>
        <v>0.0010752724489107024</v>
      </c>
      <c r="P41" s="298">
        <f aca="true" t="shared" si="6" ref="P41:P49">(N41/M41)-100%</f>
        <v>0.06846154838709673</v>
      </c>
    </row>
    <row r="42" spans="1:16" ht="12.75">
      <c r="A42" s="1454" t="s">
        <v>390</v>
      </c>
      <c r="B42" s="1456"/>
      <c r="C42" s="1456"/>
      <c r="D42" s="1456"/>
      <c r="E42" s="1456"/>
      <c r="F42" s="1456"/>
      <c r="G42" s="246">
        <v>3240000</v>
      </c>
      <c r="H42" s="246">
        <v>3265315.54</v>
      </c>
      <c r="I42" s="1181">
        <v>2899012.52</v>
      </c>
      <c r="J42" s="246">
        <f>(G42+H42+I42)/3</f>
        <v>3134776.02</v>
      </c>
      <c r="K42" s="251"/>
      <c r="L42" s="315">
        <f t="shared" si="4"/>
        <v>3134776.02</v>
      </c>
      <c r="M42" s="591">
        <f>+M27+M28+M30</f>
        <v>3057500</v>
      </c>
      <c r="N42" s="592">
        <v>3170684.47</v>
      </c>
      <c r="O42" s="305">
        <f t="shared" si="5"/>
        <v>0.011454869429555092</v>
      </c>
      <c r="P42" s="306">
        <f t="shared" si="6"/>
        <v>0.03701863286999196</v>
      </c>
    </row>
    <row r="43" spans="1:16" ht="12.75">
      <c r="A43" s="1454" t="s">
        <v>1258</v>
      </c>
      <c r="B43" s="1456"/>
      <c r="C43" s="1456"/>
      <c r="D43" s="1456"/>
      <c r="E43" s="1456"/>
      <c r="F43" s="1456"/>
      <c r="G43" s="246">
        <v>1003866.74</v>
      </c>
      <c r="H43" s="246">
        <v>963621.57</v>
      </c>
      <c r="I43" s="1181">
        <v>104112.24</v>
      </c>
      <c r="J43" s="246">
        <f>(G43+H43+I43)/3</f>
        <v>690533.5166666667</v>
      </c>
      <c r="K43" s="251"/>
      <c r="L43" s="315">
        <f t="shared" si="4"/>
        <v>690533.5166666667</v>
      </c>
      <c r="M43" s="591">
        <v>150000</v>
      </c>
      <c r="N43" s="592">
        <v>141570.72</v>
      </c>
      <c r="O43" s="305">
        <f t="shared" si="5"/>
        <v>-0.7949835647610732</v>
      </c>
      <c r="P43" s="306">
        <f t="shared" si="6"/>
        <v>-0.0561952</v>
      </c>
    </row>
    <row r="44" spans="1:16" ht="12.75">
      <c r="A44" s="1664" t="s">
        <v>208</v>
      </c>
      <c r="B44" s="1665"/>
      <c r="C44" s="1665"/>
      <c r="D44" s="1665"/>
      <c r="E44" s="1665"/>
      <c r="F44" s="1665"/>
      <c r="G44" s="246">
        <v>1029162.1</v>
      </c>
      <c r="H44" s="246">
        <v>1112696.61</v>
      </c>
      <c r="I44" s="1181">
        <v>416040.63</v>
      </c>
      <c r="J44" s="246">
        <f>(G44+H44+I44)/3</f>
        <v>852633.1133333333</v>
      </c>
      <c r="K44" s="251"/>
      <c r="L44" s="315">
        <f t="shared" si="4"/>
        <v>852633.1133333333</v>
      </c>
      <c r="M44" s="591">
        <v>345416.09</v>
      </c>
      <c r="N44" s="592">
        <v>345416.09</v>
      </c>
      <c r="O44" s="305">
        <f t="shared" si="5"/>
        <v>-0.5948830926239654</v>
      </c>
      <c r="P44" s="306">
        <f t="shared" si="6"/>
        <v>0</v>
      </c>
    </row>
    <row r="45" spans="1:16" ht="12.75">
      <c r="A45" s="1806" t="s">
        <v>268</v>
      </c>
      <c r="B45" s="1807"/>
      <c r="C45" s="1807"/>
      <c r="D45" s="1807"/>
      <c r="E45" s="1807"/>
      <c r="F45" s="1807"/>
      <c r="G45" s="246">
        <v>111016.52</v>
      </c>
      <c r="H45" s="246">
        <v>110381.04</v>
      </c>
      <c r="I45" s="1148">
        <v>122002.95</v>
      </c>
      <c r="J45" s="246">
        <f>(G45+H45+I45)/3</f>
        <v>114466.83666666667</v>
      </c>
      <c r="K45" s="251"/>
      <c r="L45" s="315">
        <f t="shared" si="4"/>
        <v>114466.83666666667</v>
      </c>
      <c r="M45" s="1261">
        <v>162789.79</v>
      </c>
      <c r="N45" s="250">
        <f>'[1]COSTO PROCESSO'!$L$660</f>
        <v>155614.7065</v>
      </c>
      <c r="O45" s="305">
        <f t="shared" si="5"/>
        <v>0.3594741589055881</v>
      </c>
      <c r="P45" s="306">
        <f t="shared" si="6"/>
        <v>-0.04407575868240876</v>
      </c>
    </row>
    <row r="46" spans="1:17" ht="12.75">
      <c r="A46" s="1664" t="s">
        <v>209</v>
      </c>
      <c r="B46" s="1665"/>
      <c r="C46" s="1665"/>
      <c r="D46" s="1665"/>
      <c r="E46" s="1665"/>
      <c r="F46" s="1665"/>
      <c r="G46" s="300">
        <v>0</v>
      </c>
      <c r="H46" s="300"/>
      <c r="I46" s="1146"/>
      <c r="J46" s="300"/>
      <c r="K46" s="301"/>
      <c r="L46" s="302">
        <f t="shared" si="4"/>
        <v>0</v>
      </c>
      <c r="M46" s="992">
        <v>100</v>
      </c>
      <c r="N46" s="304">
        <v>90</v>
      </c>
      <c r="O46" s="305" t="e">
        <f t="shared" si="5"/>
        <v>#DIV/0!</v>
      </c>
      <c r="P46" s="306">
        <f t="shared" si="6"/>
        <v>-0.09999999999999998</v>
      </c>
      <c r="Q46" s="274" t="s">
        <v>162</v>
      </c>
    </row>
    <row r="47" spans="1:17" ht="12.75">
      <c r="A47" s="1664" t="s">
        <v>210</v>
      </c>
      <c r="B47" s="1665"/>
      <c r="C47" s="1665"/>
      <c r="D47" s="1665"/>
      <c r="E47" s="1665"/>
      <c r="F47" s="1665"/>
      <c r="G47" s="300">
        <v>0</v>
      </c>
      <c r="H47" s="300"/>
      <c r="I47" s="1145"/>
      <c r="J47" s="300"/>
      <c r="K47" s="301"/>
      <c r="L47" s="302">
        <f t="shared" si="4"/>
        <v>0</v>
      </c>
      <c r="M47" s="308">
        <v>100</v>
      </c>
      <c r="N47" s="309">
        <v>90</v>
      </c>
      <c r="O47" s="305" t="e">
        <f t="shared" si="5"/>
        <v>#DIV/0!</v>
      </c>
      <c r="P47" s="306">
        <f t="shared" si="6"/>
        <v>-0.09999999999999998</v>
      </c>
      <c r="Q47" s="274" t="s">
        <v>162</v>
      </c>
    </row>
    <row r="48" spans="1:17" ht="12.75">
      <c r="A48" s="1664" t="s">
        <v>1212</v>
      </c>
      <c r="B48" s="1665"/>
      <c r="C48" s="1665"/>
      <c r="D48" s="1665"/>
      <c r="E48" s="1665"/>
      <c r="F48" s="1665"/>
      <c r="G48" s="246">
        <v>34188.23</v>
      </c>
      <c r="H48" s="246">
        <v>25800.11</v>
      </c>
      <c r="I48" s="1148">
        <v>20872.42</v>
      </c>
      <c r="J48" s="247">
        <f>(G48+H48+I48)/3</f>
        <v>26953.58666666667</v>
      </c>
      <c r="K48" s="248"/>
      <c r="L48" s="315">
        <f t="shared" si="4"/>
        <v>26953.58666666667</v>
      </c>
      <c r="M48" s="958">
        <v>40000</v>
      </c>
      <c r="N48" s="250">
        <v>47454.32</v>
      </c>
      <c r="O48" s="305">
        <f t="shared" si="5"/>
        <v>0.7605938900401132</v>
      </c>
      <c r="P48" s="306">
        <f t="shared" si="6"/>
        <v>0.18635800000000002</v>
      </c>
      <c r="Q48" s="274" t="s">
        <v>162</v>
      </c>
    </row>
    <row r="49" spans="1:17" ht="12.75">
      <c r="A49" s="1454" t="s">
        <v>1067</v>
      </c>
      <c r="B49" s="1456"/>
      <c r="C49" s="1456"/>
      <c r="D49" s="1456"/>
      <c r="E49" s="1456"/>
      <c r="F49" s="1456"/>
      <c r="G49" s="246">
        <v>60000</v>
      </c>
      <c r="H49" s="246">
        <v>32500</v>
      </c>
      <c r="I49" s="1148">
        <v>40000</v>
      </c>
      <c r="J49" s="246">
        <f>(G49+H49+I49)/3</f>
        <v>44166.666666666664</v>
      </c>
      <c r="K49" s="251"/>
      <c r="L49" s="315">
        <f t="shared" si="4"/>
        <v>44166.666666666664</v>
      </c>
      <c r="M49" s="958">
        <v>130000</v>
      </c>
      <c r="N49" s="250">
        <v>130000</v>
      </c>
      <c r="O49" s="305">
        <f t="shared" si="5"/>
        <v>1.9433962264150946</v>
      </c>
      <c r="P49" s="306">
        <f t="shared" si="6"/>
        <v>0</v>
      </c>
      <c r="Q49" s="274" t="s">
        <v>162</v>
      </c>
    </row>
    <row r="50" spans="1:19" ht="12" customHeight="1">
      <c r="A50" s="1719" t="s">
        <v>428</v>
      </c>
      <c r="B50" s="1720"/>
      <c r="C50" s="1720"/>
      <c r="D50" s="1720"/>
      <c r="E50" s="1720"/>
      <c r="F50" s="1720"/>
      <c r="G50" s="1720"/>
      <c r="H50" s="1720"/>
      <c r="I50" s="1720"/>
      <c r="J50" s="1720"/>
      <c r="K50" s="1720"/>
      <c r="L50" s="1720"/>
      <c r="M50" s="1720"/>
      <c r="N50" s="1720"/>
      <c r="O50" s="1720"/>
      <c r="P50" s="1721"/>
      <c r="S50" s="316"/>
    </row>
    <row r="51" spans="1:16" ht="15" customHeight="1">
      <c r="A51" s="1818" t="s">
        <v>415</v>
      </c>
      <c r="B51" s="1819"/>
      <c r="C51" s="1819"/>
      <c r="D51" s="1819"/>
      <c r="E51" s="1819"/>
      <c r="F51" s="1819"/>
      <c r="G51" s="443"/>
      <c r="H51" s="443"/>
      <c r="I51" s="443"/>
      <c r="J51" s="443">
        <f>(G51+H51+I51)/3</f>
        <v>0</v>
      </c>
      <c r="K51" s="444"/>
      <c r="L51" s="302">
        <f>(G51+H51+I51)/3</f>
        <v>0</v>
      </c>
      <c r="M51" s="446"/>
      <c r="N51" s="447"/>
      <c r="O51" s="461" t="e">
        <f>(N51/L51)-100%</f>
        <v>#DIV/0!</v>
      </c>
      <c r="P51" s="462" t="e">
        <f>(N51/M51)-100%</f>
        <v>#DIV/0!</v>
      </c>
    </row>
    <row r="52" spans="1:16" ht="15" customHeight="1">
      <c r="A52" s="1818" t="s">
        <v>416</v>
      </c>
      <c r="B52" s="1819"/>
      <c r="C52" s="1819"/>
      <c r="D52" s="1819"/>
      <c r="E52" s="1819"/>
      <c r="F52" s="1819"/>
      <c r="G52" s="443">
        <v>418</v>
      </c>
      <c r="H52" s="443">
        <v>280</v>
      </c>
      <c r="I52" s="443">
        <v>110</v>
      </c>
      <c r="J52" s="443"/>
      <c r="K52" s="444"/>
      <c r="L52" s="302">
        <f>(G52+H52+I52)/3</f>
        <v>269.3333333333333</v>
      </c>
      <c r="M52" s="446">
        <v>100</v>
      </c>
      <c r="N52" s="447">
        <v>90</v>
      </c>
      <c r="O52" s="305">
        <f>(N52/L52)-100%</f>
        <v>-0.6658415841584158</v>
      </c>
      <c r="P52" s="306">
        <f>(N52/M52)-100%</f>
        <v>-0.09999999999999998</v>
      </c>
    </row>
    <row r="53" spans="1:16" ht="12.75">
      <c r="A53" s="1818" t="s">
        <v>417</v>
      </c>
      <c r="B53" s="1819"/>
      <c r="C53" s="1819"/>
      <c r="D53" s="1819"/>
      <c r="E53" s="1819"/>
      <c r="F53" s="1819"/>
      <c r="G53" s="300">
        <v>16</v>
      </c>
      <c r="H53" s="300">
        <v>10</v>
      </c>
      <c r="I53" s="300">
        <v>0</v>
      </c>
      <c r="J53" s="300">
        <f>(G53+H53+I53)/3</f>
        <v>8.666666666666666</v>
      </c>
      <c r="K53" s="301"/>
      <c r="L53" s="307">
        <f>(G53+H53+I53)/3</f>
        <v>8.666666666666666</v>
      </c>
      <c r="M53" s="303"/>
      <c r="N53" s="304"/>
      <c r="O53" s="305">
        <f>(N53/L53)-100%</f>
        <v>-1</v>
      </c>
      <c r="P53" s="306" t="e">
        <f>(N53/M53)-100%</f>
        <v>#DIV/0!</v>
      </c>
    </row>
    <row r="54" spans="1:16" ht="13.5" thickBot="1">
      <c r="A54" s="1722" t="s">
        <v>418</v>
      </c>
      <c r="B54" s="1723"/>
      <c r="C54" s="1723"/>
      <c r="D54" s="1723"/>
      <c r="E54" s="1723"/>
      <c r="F54" s="1723"/>
      <c r="G54" s="96">
        <v>16</v>
      </c>
      <c r="H54" s="96">
        <v>10</v>
      </c>
      <c r="I54" s="96">
        <v>0</v>
      </c>
      <c r="J54" s="96">
        <f>(G54+H54+I54)/3</f>
        <v>8.666666666666666</v>
      </c>
      <c r="K54" s="97"/>
      <c r="L54" s="594">
        <f>(G54+H54+I54)/3</f>
        <v>8.666666666666666</v>
      </c>
      <c r="M54" s="99"/>
      <c r="N54" s="100"/>
      <c r="O54" s="496">
        <f>(N54/L54)-100%</f>
        <v>-1</v>
      </c>
      <c r="P54" s="497" t="e">
        <f>(N54/M54)-100%</f>
        <v>#DIV/0!</v>
      </c>
    </row>
    <row r="55" spans="1:16" ht="18.75" customHeight="1" thickBot="1">
      <c r="A55" s="1811"/>
      <c r="B55" s="1802"/>
      <c r="C55" s="1802"/>
      <c r="D55" s="1802"/>
      <c r="E55" s="1802"/>
      <c r="F55" s="1802"/>
      <c r="G55" s="1802"/>
      <c r="H55" s="1802"/>
      <c r="I55" s="1802"/>
      <c r="J55" s="1802"/>
      <c r="K55" s="1802"/>
      <c r="L55" s="1802"/>
      <c r="M55" s="1802"/>
      <c r="N55" s="1802"/>
      <c r="O55" s="1802"/>
      <c r="P55" s="1803"/>
    </row>
    <row r="56" spans="1:16" ht="12.75">
      <c r="A56" s="1823" t="s">
        <v>430</v>
      </c>
      <c r="B56" s="1824"/>
      <c r="C56" s="1824"/>
      <c r="D56" s="1824"/>
      <c r="E56" s="1824"/>
      <c r="F56" s="1825"/>
      <c r="G56" s="1808" t="s">
        <v>434</v>
      </c>
      <c r="H56" s="1809"/>
      <c r="I56" s="1809"/>
      <c r="J56" s="1809"/>
      <c r="K56" s="1809"/>
      <c r="L56" s="1809"/>
      <c r="M56" s="1809"/>
      <c r="N56" s="1809"/>
      <c r="O56" s="1809"/>
      <c r="P56" s="1810"/>
    </row>
    <row r="57" spans="1:16" ht="26.25" customHeight="1">
      <c r="A57" s="1680" t="s">
        <v>1234</v>
      </c>
      <c r="B57" s="1681"/>
      <c r="C57" s="1682"/>
      <c r="D57" s="319" t="s">
        <v>432</v>
      </c>
      <c r="E57" s="1698" t="s">
        <v>675</v>
      </c>
      <c r="F57" s="1699"/>
      <c r="G57" s="1680" t="s">
        <v>1235</v>
      </c>
      <c r="H57" s="1681"/>
      <c r="I57" s="1681"/>
      <c r="J57" s="320"/>
      <c r="K57" s="320"/>
      <c r="L57" s="1695" t="s">
        <v>1236</v>
      </c>
      <c r="M57" s="1682"/>
      <c r="N57" s="1681" t="s">
        <v>1237</v>
      </c>
      <c r="O57" s="1681"/>
      <c r="P57" s="1726"/>
    </row>
    <row r="58" spans="1:16" ht="12.75">
      <c r="A58" s="1675" t="s">
        <v>991</v>
      </c>
      <c r="B58" s="1676"/>
      <c r="C58" s="1677"/>
      <c r="D58" s="321" t="s">
        <v>992</v>
      </c>
      <c r="E58" s="1678">
        <v>0.85</v>
      </c>
      <c r="F58" s="1679"/>
      <c r="G58" s="1675"/>
      <c r="H58" s="1676"/>
      <c r="I58" s="1676"/>
      <c r="J58" s="1676"/>
      <c r="K58" s="1677"/>
      <c r="L58" s="1700"/>
      <c r="M58" s="1677"/>
      <c r="N58" s="1700"/>
      <c r="O58" s="1676"/>
      <c r="P58" s="1679"/>
    </row>
    <row r="59" spans="1:16" ht="12.75">
      <c r="A59" s="1675" t="s">
        <v>832</v>
      </c>
      <c r="B59" s="1676"/>
      <c r="C59" s="1677"/>
      <c r="D59" s="321" t="s">
        <v>835</v>
      </c>
      <c r="E59" s="1678">
        <v>0.05</v>
      </c>
      <c r="F59" s="1679"/>
      <c r="G59" s="1675"/>
      <c r="H59" s="1676"/>
      <c r="I59" s="1676"/>
      <c r="J59" s="1676"/>
      <c r="K59" s="1677"/>
      <c r="L59" s="1700"/>
      <c r="M59" s="1677"/>
      <c r="N59" s="1700"/>
      <c r="O59" s="1676"/>
      <c r="P59" s="1679"/>
    </row>
    <row r="60" spans="1:16" ht="12.75">
      <c r="A60" s="1675" t="s">
        <v>834</v>
      </c>
      <c r="B60" s="1676"/>
      <c r="C60" s="1677"/>
      <c r="D60" s="902" t="s">
        <v>837</v>
      </c>
      <c r="E60" s="1701">
        <v>0.05</v>
      </c>
      <c r="F60" s="1679"/>
      <c r="G60" s="912"/>
      <c r="H60" s="900"/>
      <c r="I60" s="900"/>
      <c r="J60" s="900"/>
      <c r="K60" s="901"/>
      <c r="L60" s="915"/>
      <c r="M60" s="901"/>
      <c r="N60" s="915"/>
      <c r="O60" s="900"/>
      <c r="P60" s="914"/>
    </row>
    <row r="61" spans="1:16" ht="12.75">
      <c r="A61" s="1675" t="s">
        <v>1100</v>
      </c>
      <c r="B61" s="1676"/>
      <c r="C61" s="1677"/>
      <c r="D61" s="902" t="s">
        <v>835</v>
      </c>
      <c r="E61" s="1701">
        <v>0.15</v>
      </c>
      <c r="F61" s="1679"/>
      <c r="G61" s="912"/>
      <c r="H61" s="900"/>
      <c r="I61" s="900"/>
      <c r="J61" s="900"/>
      <c r="K61" s="901"/>
      <c r="L61" s="915"/>
      <c r="M61" s="901"/>
      <c r="N61" s="915"/>
      <c r="O61" s="900"/>
      <c r="P61" s="914"/>
    </row>
    <row r="62" spans="1:16" ht="12.75">
      <c r="A62" s="1675" t="s">
        <v>779</v>
      </c>
      <c r="B62" s="1676"/>
      <c r="C62" s="1677"/>
      <c r="D62" s="902" t="s">
        <v>780</v>
      </c>
      <c r="E62" s="1701">
        <v>0.1</v>
      </c>
      <c r="F62" s="1679"/>
      <c r="G62" s="912"/>
      <c r="H62" s="900"/>
      <c r="I62" s="900"/>
      <c r="J62" s="900"/>
      <c r="K62" s="901"/>
      <c r="L62" s="915"/>
      <c r="M62" s="901"/>
      <c r="N62" s="915"/>
      <c r="O62" s="900"/>
      <c r="P62" s="914"/>
    </row>
    <row r="63" spans="1:16" ht="12.75">
      <c r="A63" s="1675" t="s">
        <v>1094</v>
      </c>
      <c r="B63" s="1676"/>
      <c r="C63" s="1677"/>
      <c r="D63" s="902" t="s">
        <v>992</v>
      </c>
      <c r="E63" s="1701">
        <v>0.1</v>
      </c>
      <c r="F63" s="1679"/>
      <c r="G63" s="912"/>
      <c r="H63" s="900"/>
      <c r="I63" s="900"/>
      <c r="J63" s="900"/>
      <c r="K63" s="901"/>
      <c r="L63" s="915"/>
      <c r="M63" s="901"/>
      <c r="N63" s="915"/>
      <c r="O63" s="900"/>
      <c r="P63" s="914"/>
    </row>
    <row r="64" spans="1:16" ht="12.75">
      <c r="A64" s="1675" t="s">
        <v>1099</v>
      </c>
      <c r="B64" s="1683"/>
      <c r="C64" s="1684"/>
      <c r="D64" s="902" t="s">
        <v>743</v>
      </c>
      <c r="E64" s="1701">
        <v>0.15</v>
      </c>
      <c r="F64" s="1702"/>
      <c r="G64" s="912"/>
      <c r="H64" s="900"/>
      <c r="I64" s="900"/>
      <c r="J64" s="900"/>
      <c r="K64" s="901"/>
      <c r="L64" s="915"/>
      <c r="M64" s="901"/>
      <c r="N64" s="915"/>
      <c r="O64" s="900"/>
      <c r="P64" s="914"/>
    </row>
    <row r="65" spans="1:16" ht="12.75">
      <c r="A65" s="1675" t="s">
        <v>1096</v>
      </c>
      <c r="B65" s="1683"/>
      <c r="C65" s="1684"/>
      <c r="D65" s="902" t="s">
        <v>1058</v>
      </c>
      <c r="E65" s="1701">
        <v>0.05</v>
      </c>
      <c r="F65" s="1702"/>
      <c r="G65" s="912"/>
      <c r="H65" s="900"/>
      <c r="I65" s="900"/>
      <c r="J65" s="900"/>
      <c r="K65" s="901"/>
      <c r="L65" s="915"/>
      <c r="M65" s="901"/>
      <c r="N65" s="915"/>
      <c r="O65" s="900"/>
      <c r="P65" s="914"/>
    </row>
    <row r="66" spans="1:16" ht="12.75">
      <c r="A66" s="1675" t="s">
        <v>1097</v>
      </c>
      <c r="B66" s="1683"/>
      <c r="C66" s="1684"/>
      <c r="D66" s="902" t="s">
        <v>1058</v>
      </c>
      <c r="E66" s="1701">
        <v>0.2</v>
      </c>
      <c r="F66" s="1702"/>
      <c r="G66" s="912"/>
      <c r="H66" s="900"/>
      <c r="I66" s="900"/>
      <c r="J66" s="900"/>
      <c r="K66" s="901"/>
      <c r="L66" s="915"/>
      <c r="M66" s="901"/>
      <c r="N66" s="915"/>
      <c r="O66" s="900"/>
      <c r="P66" s="914"/>
    </row>
    <row r="67" spans="1:16" ht="12.75">
      <c r="A67" s="1675" t="s">
        <v>1095</v>
      </c>
      <c r="B67" s="1683"/>
      <c r="C67" s="1684"/>
      <c r="D67" s="902" t="s">
        <v>1058</v>
      </c>
      <c r="E67" s="1701">
        <v>0.1</v>
      </c>
      <c r="F67" s="1702"/>
      <c r="G67" s="912"/>
      <c r="H67" s="900"/>
      <c r="I67" s="900"/>
      <c r="J67" s="900"/>
      <c r="K67" s="901"/>
      <c r="L67" s="915"/>
      <c r="M67" s="901"/>
      <c r="N67" s="915"/>
      <c r="O67" s="900"/>
      <c r="P67" s="914"/>
    </row>
    <row r="68" spans="1:17" ht="13.5">
      <c r="A68" s="103"/>
      <c r="B68" s="6"/>
      <c r="C68" s="6"/>
      <c r="D68" s="6"/>
      <c r="E68" s="6"/>
      <c r="F68" s="6"/>
      <c r="G68" s="6"/>
      <c r="H68" s="6"/>
      <c r="I68" s="6"/>
      <c r="J68" s="6"/>
      <c r="K68" s="6"/>
      <c r="L68" s="6"/>
      <c r="M68" s="6"/>
      <c r="N68" s="6"/>
      <c r="O68" s="6"/>
      <c r="P68" s="50"/>
      <c r="Q68" s="282"/>
    </row>
    <row r="69" spans="1:17" ht="14.25" thickBot="1">
      <c r="A69" s="103"/>
      <c r="B69" s="6"/>
      <c r="C69" s="6"/>
      <c r="D69" s="6"/>
      <c r="E69" s="6"/>
      <c r="F69" s="6"/>
      <c r="G69" s="6"/>
      <c r="H69" s="6"/>
      <c r="I69" s="6"/>
      <c r="J69" s="6"/>
      <c r="K69" s="6"/>
      <c r="L69" s="6"/>
      <c r="M69" s="6"/>
      <c r="N69" s="6"/>
      <c r="O69" s="49"/>
      <c r="P69" s="51"/>
      <c r="Q69" s="282"/>
    </row>
    <row r="70" spans="1:17" ht="12.75" customHeight="1">
      <c r="A70" s="1755" t="s">
        <v>196</v>
      </c>
      <c r="B70" s="1756"/>
      <c r="C70" s="1756"/>
      <c r="D70" s="1756"/>
      <c r="E70" s="1756"/>
      <c r="F70" s="1756"/>
      <c r="G70" s="1756"/>
      <c r="H70" s="1756"/>
      <c r="I70" s="1756"/>
      <c r="J70" s="1756"/>
      <c r="K70" s="1757"/>
      <c r="L70" s="1812" t="s">
        <v>1250</v>
      </c>
      <c r="M70" s="1752" t="s">
        <v>1249</v>
      </c>
      <c r="N70" s="1789" t="s">
        <v>200</v>
      </c>
      <c r="O70" s="1816" t="s">
        <v>402</v>
      </c>
      <c r="P70" s="1797" t="s">
        <v>401</v>
      </c>
      <c r="Q70" s="282"/>
    </row>
    <row r="71" spans="1:17" ht="16.5" customHeight="1" thickBot="1">
      <c r="A71" s="1758"/>
      <c r="B71" s="1759"/>
      <c r="C71" s="1759"/>
      <c r="D71" s="1759"/>
      <c r="E71" s="1759"/>
      <c r="F71" s="1759"/>
      <c r="G71" s="1759"/>
      <c r="H71" s="1759"/>
      <c r="I71" s="1759"/>
      <c r="J71" s="1759"/>
      <c r="K71" s="1760"/>
      <c r="L71" s="1813"/>
      <c r="M71" s="1753"/>
      <c r="N71" s="1790"/>
      <c r="O71" s="1817"/>
      <c r="P71" s="1798"/>
      <c r="Q71" s="282"/>
    </row>
    <row r="72" spans="1:17" ht="16.5" customHeight="1" thickBot="1" thickTop="1">
      <c r="A72" s="1709" t="s">
        <v>396</v>
      </c>
      <c r="B72" s="1710"/>
      <c r="C72" s="1710"/>
      <c r="D72" s="1710"/>
      <c r="E72" s="1710"/>
      <c r="F72" s="1710"/>
      <c r="G72" s="1710"/>
      <c r="H72" s="1710"/>
      <c r="I72" s="1710"/>
      <c r="J72" s="1710"/>
      <c r="K72" s="1711"/>
      <c r="L72" s="323"/>
      <c r="M72" s="323"/>
      <c r="N72" s="324"/>
      <c r="O72" s="323"/>
      <c r="P72" s="325"/>
      <c r="Q72" s="282"/>
    </row>
    <row r="73" spans="1:19" ht="23.25" customHeight="1" thickTop="1">
      <c r="A73" s="2113" t="s">
        <v>211</v>
      </c>
      <c r="B73" s="2114"/>
      <c r="C73" s="2114"/>
      <c r="D73" s="2114"/>
      <c r="E73" s="2114"/>
      <c r="F73" s="2114"/>
      <c r="G73" s="2114"/>
      <c r="H73" s="2114"/>
      <c r="I73" s="2114"/>
      <c r="J73" s="554"/>
      <c r="K73" s="555"/>
      <c r="L73" s="362">
        <f>L25/L26</f>
        <v>0.036</v>
      </c>
      <c r="M73" s="399">
        <f>M25/M26</f>
        <v>0.038</v>
      </c>
      <c r="N73" s="487">
        <f>N25/N26</f>
        <v>0.037</v>
      </c>
      <c r="O73" s="362">
        <f aca="true" t="shared" si="7" ref="O73:O78">N73-M73</f>
        <v>-0.0010000000000000009</v>
      </c>
      <c r="P73" s="330" t="str">
        <f>IF(N73&lt;=M73,"OK","NOOK")</f>
        <v>OK</v>
      </c>
      <c r="Q73" s="282" t="s">
        <v>276</v>
      </c>
      <c r="R73" s="299"/>
      <c r="S73" s="299"/>
    </row>
    <row r="74" spans="1:17" ht="24.75" customHeight="1">
      <c r="A74" s="1754" t="s">
        <v>212</v>
      </c>
      <c r="B74" s="1728"/>
      <c r="C74" s="1728"/>
      <c r="D74" s="1728"/>
      <c r="E74" s="1728"/>
      <c r="F74" s="1728"/>
      <c r="G74" s="1728"/>
      <c r="H74" s="1728"/>
      <c r="I74" s="1728"/>
      <c r="J74" s="1728"/>
      <c r="K74" s="1728"/>
      <c r="L74" s="331">
        <f>L27/L28</f>
        <v>0.042088385486112226</v>
      </c>
      <c r="M74" s="332">
        <f>M27/M28</f>
        <v>0.13812154696132597</v>
      </c>
      <c r="N74" s="333">
        <f>N27/N28</f>
        <v>0.13812154696132597</v>
      </c>
      <c r="O74" s="331">
        <f t="shared" si="7"/>
        <v>0</v>
      </c>
      <c r="P74" s="330" t="str">
        <f>IF(N74&gt;=M74,"OK","NOOK")</f>
        <v>OK</v>
      </c>
      <c r="Q74" s="282" t="s">
        <v>276</v>
      </c>
    </row>
    <row r="75" spans="1:18" ht="24.75" customHeight="1">
      <c r="A75" s="1707" t="s">
        <v>280</v>
      </c>
      <c r="B75" s="1708"/>
      <c r="C75" s="1708"/>
      <c r="D75" s="1708"/>
      <c r="E75" s="1708"/>
      <c r="F75" s="1708"/>
      <c r="G75" s="1708"/>
      <c r="H75" s="1708"/>
      <c r="I75" s="1708"/>
      <c r="J75" s="63"/>
      <c r="K75" s="63"/>
      <c r="L75" s="331">
        <f>L29/L30</f>
        <v>0</v>
      </c>
      <c r="M75" s="402">
        <f>M29/M30</f>
        <v>0</v>
      </c>
      <c r="N75" s="333">
        <f>N29/N30</f>
        <v>0</v>
      </c>
      <c r="O75" s="331">
        <f t="shared" si="7"/>
        <v>0</v>
      </c>
      <c r="P75" s="330" t="str">
        <f>IF(N75&gt;=M75,"OK","NOOK")</f>
        <v>OK</v>
      </c>
      <c r="Q75" s="282" t="s">
        <v>276</v>
      </c>
      <c r="R75" s="299"/>
    </row>
    <row r="76" spans="1:17" ht="0.75" customHeight="1" thickBot="1">
      <c r="A76" s="1983" t="s">
        <v>161</v>
      </c>
      <c r="B76" s="1845"/>
      <c r="C76" s="1845"/>
      <c r="D76" s="1845"/>
      <c r="E76" s="1845"/>
      <c r="F76" s="1845"/>
      <c r="G76" s="1845"/>
      <c r="H76" s="1845"/>
      <c r="I76" s="1845"/>
      <c r="J76" s="63"/>
      <c r="K76" s="63"/>
      <c r="L76" s="331" t="e">
        <f>L31/L32</f>
        <v>#DIV/0!</v>
      </c>
      <c r="M76" s="402" t="e">
        <f>M31/M32</f>
        <v>#DIV/0!</v>
      </c>
      <c r="N76" s="333" t="e">
        <f>N32/N32</f>
        <v>#DIV/0!</v>
      </c>
      <c r="O76" s="331" t="e">
        <f t="shared" si="7"/>
        <v>#DIV/0!</v>
      </c>
      <c r="P76" s="330" t="e">
        <f>IF(N76&gt;=M76,"OK","NOOK")</f>
        <v>#DIV/0!</v>
      </c>
      <c r="Q76" s="282"/>
    </row>
    <row r="77" spans="1:18" ht="24.75" customHeight="1" thickTop="1">
      <c r="A77" s="1754" t="s">
        <v>1030</v>
      </c>
      <c r="B77" s="1728"/>
      <c r="C77" s="1728"/>
      <c r="D77" s="1728"/>
      <c r="E77" s="1728"/>
      <c r="F77" s="1728"/>
      <c r="G77" s="1728"/>
      <c r="H77" s="1728"/>
      <c r="I77" s="1728"/>
      <c r="J77" s="554"/>
      <c r="K77" s="555"/>
      <c r="L77" s="408">
        <f>L33/L34</f>
        <v>0.05263157894736842</v>
      </c>
      <c r="M77" s="595">
        <f>M33/M34</f>
        <v>0.55</v>
      </c>
      <c r="N77" s="410">
        <f>N33/N34</f>
        <v>0.37926675094816686</v>
      </c>
      <c r="O77" s="331">
        <f t="shared" si="7"/>
        <v>-0.17073324905183318</v>
      </c>
      <c r="P77" s="330" t="str">
        <f>IF(N77&gt;=M77,"OK","NOOK")</f>
        <v>NOOK</v>
      </c>
      <c r="Q77" s="282" t="s">
        <v>162</v>
      </c>
      <c r="R77" s="274" t="s">
        <v>1468</v>
      </c>
    </row>
    <row r="78" spans="1:18" ht="24.75" customHeight="1">
      <c r="A78" s="1754" t="s">
        <v>1210</v>
      </c>
      <c r="B78" s="1728"/>
      <c r="C78" s="1728"/>
      <c r="D78" s="1728"/>
      <c r="E78" s="1728"/>
      <c r="F78" s="1728"/>
      <c r="G78" s="1728"/>
      <c r="H78" s="1728"/>
      <c r="I78" s="1728"/>
      <c r="J78" s="1728"/>
      <c r="K78" s="1728"/>
      <c r="L78" s="408">
        <f>L35/L36</f>
        <v>0.7751196172248804</v>
      </c>
      <c r="M78" s="595">
        <f>M35/M36</f>
        <v>0.6666666666666666</v>
      </c>
      <c r="N78" s="410">
        <f>N35/N36</f>
        <v>0.37926675094816686</v>
      </c>
      <c r="O78" s="331">
        <f t="shared" si="7"/>
        <v>-0.28739991571849977</v>
      </c>
      <c r="P78" s="330" t="str">
        <f>IF(N78&gt;=M78,"OK","NOOK")</f>
        <v>NOOK</v>
      </c>
      <c r="Q78" s="282" t="s">
        <v>162</v>
      </c>
      <c r="R78" s="274" t="s">
        <v>1469</v>
      </c>
    </row>
    <row r="79" spans="1:17" ht="24.75" customHeight="1" thickBot="1">
      <c r="A79" s="1707"/>
      <c r="B79" s="1708"/>
      <c r="C79" s="1708"/>
      <c r="D79" s="1708"/>
      <c r="E79" s="1708"/>
      <c r="F79" s="1708"/>
      <c r="G79" s="1708"/>
      <c r="H79" s="1708"/>
      <c r="I79" s="1708"/>
      <c r="J79" s="1706"/>
      <c r="K79" s="1706"/>
      <c r="L79" s="408"/>
      <c r="M79" s="568"/>
      <c r="N79" s="410"/>
      <c r="O79" s="408"/>
      <c r="P79" s="407"/>
      <c r="Q79" s="282"/>
    </row>
    <row r="80" spans="1:17" ht="15" customHeight="1" thickBot="1" thickTop="1">
      <c r="A80" s="1709" t="s">
        <v>397</v>
      </c>
      <c r="B80" s="1710"/>
      <c r="C80" s="1710"/>
      <c r="D80" s="1710"/>
      <c r="E80" s="1710"/>
      <c r="F80" s="1710"/>
      <c r="G80" s="1710"/>
      <c r="H80" s="1710"/>
      <c r="I80" s="1710"/>
      <c r="J80" s="1710"/>
      <c r="K80" s="1711"/>
      <c r="L80" s="411"/>
      <c r="M80" s="412"/>
      <c r="N80" s="324"/>
      <c r="O80" s="323"/>
      <c r="P80" s="336"/>
      <c r="Q80" s="282"/>
    </row>
    <row r="81" spans="1:17" ht="24" customHeight="1" thickTop="1">
      <c r="A81" s="1703" t="s">
        <v>213</v>
      </c>
      <c r="B81" s="1704"/>
      <c r="C81" s="1704"/>
      <c r="D81" s="1704"/>
      <c r="E81" s="1704"/>
      <c r="F81" s="1704"/>
      <c r="G81" s="1704"/>
      <c r="H81" s="1704"/>
      <c r="I81" s="1704"/>
      <c r="J81" s="1704"/>
      <c r="K81" s="1705"/>
      <c r="L81" s="326">
        <f>(L38+L39)/2</f>
        <v>45</v>
      </c>
      <c r="M81" s="327">
        <f>(M38+M39)/2</f>
        <v>45</v>
      </c>
      <c r="N81" s="328">
        <f>(N38+N39)/2</f>
        <v>45</v>
      </c>
      <c r="O81" s="329">
        <f>N81-M81</f>
        <v>0</v>
      </c>
      <c r="P81" s="330" t="str">
        <f>IF(N81&gt;=M81,"OK","NOOK")</f>
        <v>OK</v>
      </c>
      <c r="Q81" s="282" t="s">
        <v>1174</v>
      </c>
    </row>
    <row r="82" spans="1:17" ht="26.25" customHeight="1" thickBot="1">
      <c r="A82" s="2110"/>
      <c r="B82" s="2111"/>
      <c r="C82" s="2111"/>
      <c r="D82" s="2111"/>
      <c r="E82" s="2111"/>
      <c r="F82" s="2111"/>
      <c r="G82" s="2111"/>
      <c r="H82" s="2111"/>
      <c r="I82" s="2111"/>
      <c r="J82" s="2111"/>
      <c r="K82" s="2112"/>
      <c r="L82" s="414"/>
      <c r="M82" s="415"/>
      <c r="N82" s="416"/>
      <c r="O82" s="329"/>
      <c r="P82" s="330"/>
      <c r="Q82" s="282"/>
    </row>
    <row r="83" spans="1:17" ht="15" customHeight="1" thickBot="1" thickTop="1">
      <c r="A83" s="1709" t="s">
        <v>398</v>
      </c>
      <c r="B83" s="1710"/>
      <c r="C83" s="1710"/>
      <c r="D83" s="1710"/>
      <c r="E83" s="1710"/>
      <c r="F83" s="1710"/>
      <c r="G83" s="1710"/>
      <c r="H83" s="1710"/>
      <c r="I83" s="1710"/>
      <c r="J83" s="1710"/>
      <c r="K83" s="1711"/>
      <c r="L83" s="419"/>
      <c r="M83" s="420"/>
      <c r="N83" s="324"/>
      <c r="O83" s="323"/>
      <c r="P83" s="346"/>
      <c r="Q83" s="282"/>
    </row>
    <row r="84" spans="1:17" ht="23.25" customHeight="1" thickTop="1">
      <c r="A84" s="1826" t="s">
        <v>214</v>
      </c>
      <c r="B84" s="1708"/>
      <c r="C84" s="1708"/>
      <c r="D84" s="1708"/>
      <c r="E84" s="1708"/>
      <c r="F84" s="1708"/>
      <c r="G84" s="1708"/>
      <c r="H84" s="1708"/>
      <c r="I84" s="1708"/>
      <c r="J84" s="1826"/>
      <c r="K84" s="1708"/>
      <c r="L84" s="347">
        <f>L45/L24</f>
        <v>13.285380300216652</v>
      </c>
      <c r="M84" s="421">
        <f>M45/M24</f>
        <v>18.92904534883721</v>
      </c>
      <c r="N84" s="349">
        <f>N45/N24</f>
        <v>18.086321071594607</v>
      </c>
      <c r="O84" s="347">
        <f>N84-M84</f>
        <v>-0.8427242772426027</v>
      </c>
      <c r="P84" s="450" t="str">
        <f>IF(N84&lt;=M84,"OK","NOOK")</f>
        <v>OK</v>
      </c>
      <c r="Q84" s="282" t="s">
        <v>163</v>
      </c>
    </row>
    <row r="85" spans="1:17" ht="23.25" customHeight="1">
      <c r="A85" s="1826" t="s">
        <v>215</v>
      </c>
      <c r="B85" s="1708"/>
      <c r="C85" s="1708"/>
      <c r="D85" s="1708"/>
      <c r="E85" s="1708"/>
      <c r="F85" s="1708"/>
      <c r="G85" s="1708"/>
      <c r="H85" s="1708"/>
      <c r="I85" s="1747"/>
      <c r="J85" s="1826"/>
      <c r="K85" s="1708"/>
      <c r="L85" s="331">
        <f>L41/L42</f>
        <v>0.8443788146624907</v>
      </c>
      <c r="M85" s="596">
        <f>M41/M42</f>
        <v>0.8111201962387572</v>
      </c>
      <c r="N85" s="333">
        <f>N41/N42</f>
        <v>0.8357137599377714</v>
      </c>
      <c r="O85" s="331">
        <f>N85-M85</f>
        <v>0.02459356369901422</v>
      </c>
      <c r="P85" s="503" t="str">
        <f>IF(N85&gt;=M85,"OK","NOOK")</f>
        <v>OK</v>
      </c>
      <c r="Q85" s="282" t="s">
        <v>276</v>
      </c>
    </row>
    <row r="86" spans="1:18" ht="23.25" customHeight="1">
      <c r="A86" s="1826" t="s">
        <v>1024</v>
      </c>
      <c r="B86" s="1708"/>
      <c r="C86" s="1708"/>
      <c r="D86" s="1708"/>
      <c r="E86" s="1708"/>
      <c r="F86" s="1708"/>
      <c r="G86" s="1708"/>
      <c r="H86" s="1708"/>
      <c r="I86" s="1708"/>
      <c r="J86" s="1826"/>
      <c r="K86" s="1708"/>
      <c r="L86" s="331">
        <f>L43/L44</f>
        <v>0.8098835312260568</v>
      </c>
      <c r="M86" s="596">
        <f>M43/M44</f>
        <v>0.4342588673272284</v>
      </c>
      <c r="N86" s="333">
        <f>N43/N44</f>
        <v>0.40985560342600136</v>
      </c>
      <c r="O86" s="331">
        <f>N86-M86</f>
        <v>-0.024403263901227046</v>
      </c>
      <c r="P86" s="503" t="str">
        <f>IF(N86&gt;=M86,"OK","NOOK")</f>
        <v>NOOK</v>
      </c>
      <c r="Q86" s="282" t="s">
        <v>276</v>
      </c>
      <c r="R86" s="274" t="s">
        <v>1470</v>
      </c>
    </row>
    <row r="87" spans="1:17" ht="23.25" customHeight="1">
      <c r="A87" s="1727" t="s">
        <v>1025</v>
      </c>
      <c r="B87" s="1728"/>
      <c r="C87" s="1728"/>
      <c r="D87" s="1728"/>
      <c r="E87" s="1728"/>
      <c r="F87" s="1728"/>
      <c r="G87" s="1728"/>
      <c r="H87" s="1728"/>
      <c r="I87" s="1728"/>
      <c r="J87" s="1826"/>
      <c r="K87" s="1708"/>
      <c r="L87" s="331" t="e">
        <f>L46/L47</f>
        <v>#DIV/0!</v>
      </c>
      <c r="M87" s="596">
        <f>M46/M47</f>
        <v>1</v>
      </c>
      <c r="N87" s="333">
        <f>N46/N47</f>
        <v>1</v>
      </c>
      <c r="O87" s="331">
        <f>N87-M87</f>
        <v>0</v>
      </c>
      <c r="P87" s="503" t="str">
        <f>IF(N87&gt;=M87,"OK","NOOK")</f>
        <v>OK</v>
      </c>
      <c r="Q87" s="282" t="s">
        <v>276</v>
      </c>
    </row>
    <row r="88" spans="1:17" ht="23.25" customHeight="1">
      <c r="A88" s="1727" t="s">
        <v>1211</v>
      </c>
      <c r="B88" s="1728"/>
      <c r="C88" s="1728"/>
      <c r="D88" s="1728"/>
      <c r="E88" s="1728"/>
      <c r="F88" s="1728"/>
      <c r="G88" s="1728"/>
      <c r="H88" s="1728"/>
      <c r="I88" s="1728"/>
      <c r="J88" s="23"/>
      <c r="K88" s="104"/>
      <c r="L88" s="408">
        <f>L48/L49</f>
        <v>0.610269886792453</v>
      </c>
      <c r="M88" s="597">
        <f>M48/M49</f>
        <v>0.3076923076923077</v>
      </c>
      <c r="N88" s="410">
        <f>N48/N49</f>
        <v>0.3650332307692308</v>
      </c>
      <c r="O88" s="331">
        <f>N88-M88</f>
        <v>0.05734092307692307</v>
      </c>
      <c r="P88" s="503" t="str">
        <f>IF(N88&gt;=M88,"OK","NOOK")</f>
        <v>OK</v>
      </c>
      <c r="Q88" s="282" t="s">
        <v>162</v>
      </c>
    </row>
    <row r="89" spans="1:16" ht="23.25" customHeight="1" thickBot="1">
      <c r="A89" s="1826"/>
      <c r="B89" s="1708"/>
      <c r="C89" s="1708"/>
      <c r="D89" s="1708"/>
      <c r="E89" s="1708"/>
      <c r="F89" s="1708"/>
      <c r="G89" s="1708"/>
      <c r="H89" s="1708"/>
      <c r="I89" s="1708"/>
      <c r="J89" s="1732"/>
      <c r="K89" s="1733"/>
      <c r="L89" s="408"/>
      <c r="M89" s="597"/>
      <c r="N89" s="410"/>
      <c r="O89" s="408"/>
      <c r="P89" s="483"/>
    </row>
    <row r="90" spans="1:17" ht="14.25" customHeight="1" thickBot="1" thickTop="1">
      <c r="A90" s="1709" t="s">
        <v>399</v>
      </c>
      <c r="B90" s="1710"/>
      <c r="C90" s="1710"/>
      <c r="D90" s="1710"/>
      <c r="E90" s="1710"/>
      <c r="F90" s="1710"/>
      <c r="G90" s="1710"/>
      <c r="H90" s="1710"/>
      <c r="I90" s="1710"/>
      <c r="J90" s="1710"/>
      <c r="K90" s="1710"/>
      <c r="L90" s="419"/>
      <c r="M90" s="412"/>
      <c r="N90" s="324"/>
      <c r="O90" s="323"/>
      <c r="P90" s="598"/>
      <c r="Q90" s="282"/>
    </row>
    <row r="91" spans="1:17" ht="24.75" customHeight="1" thickTop="1">
      <c r="A91" s="1748" t="s">
        <v>1026</v>
      </c>
      <c r="B91" s="1749"/>
      <c r="C91" s="1749"/>
      <c r="D91" s="1749"/>
      <c r="E91" s="1749"/>
      <c r="F91" s="1749"/>
      <c r="G91" s="1749"/>
      <c r="H91" s="1749"/>
      <c r="I91" s="1749"/>
      <c r="J91" s="1749"/>
      <c r="K91" s="1750"/>
      <c r="L91" s="362">
        <f>L51/L52</f>
        <v>0</v>
      </c>
      <c r="M91" s="399">
        <f>M51/M52</f>
        <v>0</v>
      </c>
      <c r="N91" s="364">
        <f>N51/N52</f>
        <v>0</v>
      </c>
      <c r="O91" s="362">
        <f>N91-M91</f>
        <v>0</v>
      </c>
      <c r="P91" s="350" t="str">
        <f>IF(N91&lt;=M91,"OK","NOOK")</f>
        <v>OK</v>
      </c>
      <c r="Q91" s="282" t="s">
        <v>163</v>
      </c>
    </row>
    <row r="92" spans="1:17" ht="23.25" customHeight="1" thickBot="1">
      <c r="A92" s="1712" t="s">
        <v>1213</v>
      </c>
      <c r="B92" s="1713"/>
      <c r="C92" s="1713"/>
      <c r="D92" s="1713"/>
      <c r="E92" s="1713"/>
      <c r="F92" s="1713"/>
      <c r="G92" s="1713"/>
      <c r="H92" s="1713"/>
      <c r="I92" s="1713"/>
      <c r="J92" s="1713"/>
      <c r="K92" s="1714"/>
      <c r="L92" s="331">
        <f>L53/L54</f>
        <v>1</v>
      </c>
      <c r="M92" s="599" t="e">
        <f>M53/M54</f>
        <v>#DIV/0!</v>
      </c>
      <c r="N92" s="600" t="e">
        <f>N53/N54</f>
        <v>#DIV/0!</v>
      </c>
      <c r="O92" s="512" t="e">
        <f>N92-M92</f>
        <v>#DIV/0!</v>
      </c>
      <c r="P92" s="601" t="e">
        <f>IF(N92&gt;=M92,"OK","NOOK")</f>
        <v>#DIV/0!</v>
      </c>
      <c r="Q92" s="282" t="s">
        <v>163</v>
      </c>
    </row>
    <row r="93" spans="1:17" ht="19.5" customHeight="1" thickBot="1">
      <c r="A93" s="2064" t="s">
        <v>429</v>
      </c>
      <c r="B93" s="2065"/>
      <c r="C93" s="2065"/>
      <c r="D93" s="2065"/>
      <c r="E93" s="2065"/>
      <c r="F93" s="2065"/>
      <c r="G93" s="2065"/>
      <c r="H93" s="2065"/>
      <c r="I93" s="2065"/>
      <c r="J93" s="2065"/>
      <c r="K93" s="2065"/>
      <c r="L93" s="2065"/>
      <c r="M93" s="2065"/>
      <c r="N93" s="2065"/>
      <c r="O93" s="2065"/>
      <c r="P93" s="2066"/>
      <c r="Q93" s="282"/>
    </row>
    <row r="94" spans="1:17" ht="36" customHeight="1">
      <c r="A94" s="1734" t="s">
        <v>435</v>
      </c>
      <c r="B94" s="1735"/>
      <c r="C94" s="1735"/>
      <c r="D94" s="1735"/>
      <c r="E94" s="1735"/>
      <c r="F94" s="1735"/>
      <c r="G94" s="1735"/>
      <c r="H94" s="1735"/>
      <c r="I94" s="1735"/>
      <c r="J94" s="1735"/>
      <c r="K94" s="1735"/>
      <c r="L94" s="1735"/>
      <c r="M94" s="1735"/>
      <c r="N94" s="1735"/>
      <c r="O94" s="1735"/>
      <c r="P94" s="1736"/>
      <c r="Q94" s="282"/>
    </row>
    <row r="95" spans="1:18" ht="82.5" customHeight="1" thickBot="1">
      <c r="A95" s="1737"/>
      <c r="B95" s="1738"/>
      <c r="C95" s="1738"/>
      <c r="D95" s="1738"/>
      <c r="E95" s="1738"/>
      <c r="F95" s="1738"/>
      <c r="G95" s="1738"/>
      <c r="H95" s="1738"/>
      <c r="I95" s="1738"/>
      <c r="J95" s="1738"/>
      <c r="K95" s="1738"/>
      <c r="L95" s="1738"/>
      <c r="M95" s="1738"/>
      <c r="N95" s="1738"/>
      <c r="O95" s="1738"/>
      <c r="P95" s="1739"/>
      <c r="Q95" s="282"/>
      <c r="R95" s="370"/>
    </row>
    <row r="96" spans="1:16" ht="21" customHeight="1" hidden="1">
      <c r="A96" s="24"/>
      <c r="B96" s="25"/>
      <c r="C96" s="25"/>
      <c r="D96" s="25"/>
      <c r="E96" s="25"/>
      <c r="F96" s="25"/>
      <c r="G96" s="25"/>
      <c r="H96" s="25"/>
      <c r="I96" s="25"/>
      <c r="J96" s="25"/>
      <c r="K96" s="25"/>
      <c r="L96" s="25"/>
      <c r="M96" s="25"/>
      <c r="N96" s="25"/>
      <c r="O96" s="25"/>
      <c r="P96" s="26"/>
    </row>
  </sheetData>
  <sheetProtection selectLockedCells="1"/>
  <mergeCells count="120">
    <mergeCell ref="A31:F31"/>
    <mergeCell ref="A32:F32"/>
    <mergeCell ref="A46:F46"/>
    <mergeCell ref="A47:F47"/>
    <mergeCell ref="A38:F38"/>
    <mergeCell ref="A40:F40"/>
    <mergeCell ref="A39:F39"/>
    <mergeCell ref="A33:F33"/>
    <mergeCell ref="A34:F34"/>
    <mergeCell ref="A35:F35"/>
    <mergeCell ref="A44:F44"/>
    <mergeCell ref="G57:I57"/>
    <mergeCell ref="E57:F57"/>
    <mergeCell ref="A52:F52"/>
    <mergeCell ref="G56:P56"/>
    <mergeCell ref="A54:F54"/>
    <mergeCell ref="A53:F53"/>
    <mergeCell ref="A60:C60"/>
    <mergeCell ref="A57:C57"/>
    <mergeCell ref="N57:P57"/>
    <mergeCell ref="L70:L71"/>
    <mergeCell ref="A61:C61"/>
    <mergeCell ref="L58:M58"/>
    <mergeCell ref="L57:M57"/>
    <mergeCell ref="N58:P58"/>
    <mergeCell ref="O70:O71"/>
    <mergeCell ref="M70:M71"/>
    <mergeCell ref="E61:F61"/>
    <mergeCell ref="G58:K58"/>
    <mergeCell ref="E63:F63"/>
    <mergeCell ref="E60:F60"/>
    <mergeCell ref="P70:P71"/>
    <mergeCell ref="N59:P59"/>
    <mergeCell ref="N70:N71"/>
    <mergeCell ref="E64:F64"/>
    <mergeCell ref="E66:F66"/>
    <mergeCell ref="A94:P95"/>
    <mergeCell ref="A86:I86"/>
    <mergeCell ref="A87:I87"/>
    <mergeCell ref="A88:I88"/>
    <mergeCell ref="A93:P93"/>
    <mergeCell ref="A90:K90"/>
    <mergeCell ref="A92:K92"/>
    <mergeCell ref="A91:K91"/>
    <mergeCell ref="A89:I89"/>
    <mergeCell ref="J89:K89"/>
    <mergeCell ref="J87:K87"/>
    <mergeCell ref="J85:K85"/>
    <mergeCell ref="J79:K79"/>
    <mergeCell ref="J86:K86"/>
    <mergeCell ref="A83:K83"/>
    <mergeCell ref="A85:I85"/>
    <mergeCell ref="A81:K81"/>
    <mergeCell ref="J84:K84"/>
    <mergeCell ref="A18:P18"/>
    <mergeCell ref="A9:P10"/>
    <mergeCell ref="A20:P20"/>
    <mergeCell ref="E6:J6"/>
    <mergeCell ref="A19:P19"/>
    <mergeCell ref="A12:P16"/>
    <mergeCell ref="A1:N1"/>
    <mergeCell ref="G23:P23"/>
    <mergeCell ref="A22:F22"/>
    <mergeCell ref="A23:F23"/>
    <mergeCell ref="A2:P2"/>
    <mergeCell ref="A8:P8"/>
    <mergeCell ref="E4:J4"/>
    <mergeCell ref="E5:J5"/>
    <mergeCell ref="A11:P11"/>
    <mergeCell ref="A17:P17"/>
    <mergeCell ref="A74:K74"/>
    <mergeCell ref="A21:P21"/>
    <mergeCell ref="A24:F24"/>
    <mergeCell ref="A26:F26"/>
    <mergeCell ref="A76:I76"/>
    <mergeCell ref="A63:C63"/>
    <mergeCell ref="A67:C67"/>
    <mergeCell ref="E67:F67"/>
    <mergeCell ref="A64:C64"/>
    <mergeCell ref="L59:M59"/>
    <mergeCell ref="A59:C59"/>
    <mergeCell ref="E59:F59"/>
    <mergeCell ref="G59:K59"/>
    <mergeCell ref="A82:K82"/>
    <mergeCell ref="A80:K80"/>
    <mergeCell ref="A75:I75"/>
    <mergeCell ref="A70:K71"/>
    <mergeCell ref="A73:I73"/>
    <mergeCell ref="E65:F65"/>
    <mergeCell ref="A66:C66"/>
    <mergeCell ref="A25:F25"/>
    <mergeCell ref="A84:I84"/>
    <mergeCell ref="A28:F28"/>
    <mergeCell ref="A30:F30"/>
    <mergeCell ref="A27:F27"/>
    <mergeCell ref="A29:F29"/>
    <mergeCell ref="A45:F45"/>
    <mergeCell ref="A79:I79"/>
    <mergeCell ref="A50:F50"/>
    <mergeCell ref="G50:P50"/>
    <mergeCell ref="A78:K78"/>
    <mergeCell ref="A48:F48"/>
    <mergeCell ref="A49:F49"/>
    <mergeCell ref="A72:K72"/>
    <mergeCell ref="A58:C58"/>
    <mergeCell ref="E58:F58"/>
    <mergeCell ref="A77:I77"/>
    <mergeCell ref="A65:C65"/>
    <mergeCell ref="A62:C62"/>
    <mergeCell ref="E62:F62"/>
    <mergeCell ref="A36:F36"/>
    <mergeCell ref="A55:P55"/>
    <mergeCell ref="A42:F42"/>
    <mergeCell ref="A56:F56"/>
    <mergeCell ref="A51:F51"/>
    <mergeCell ref="G37:P37"/>
    <mergeCell ref="G40:P40"/>
    <mergeCell ref="A37:F37"/>
    <mergeCell ref="A41:F41"/>
    <mergeCell ref="A43:F43"/>
  </mergeCells>
  <printOptions horizontalCentered="1"/>
  <pageMargins left="0.1968503937007874" right="0" top="0.4724409448818898" bottom="0.984251968503937" header="0.5118110236220472" footer="0.5118110236220472"/>
  <pageSetup horizontalDpi="600" verticalDpi="600" orientation="landscape" paperSize="9" scale="85" r:id="rId1"/>
  <headerFooter alignWithMargins="0">
    <oddHeader>&amp;CComune di INVERUNO</oddHeader>
    <oddFooter>&amp;L&amp;8&amp;F&amp;R&amp;8&amp;P</oddFooter>
  </headerFooter>
  <rowBreaks count="1" manualBreakCount="1">
    <brk id="95" max="255" man="1"/>
  </rowBreaks>
</worksheet>
</file>

<file path=xl/worksheets/sheet22.xml><?xml version="1.0" encoding="utf-8"?>
<worksheet xmlns="http://schemas.openxmlformats.org/spreadsheetml/2006/main" xmlns:r="http://schemas.openxmlformats.org/officeDocument/2006/relationships">
  <dimension ref="A1:T107"/>
  <sheetViews>
    <sheetView zoomScale="85" zoomScaleNormal="85" zoomScalePageLayoutView="0" workbookViewId="0" topLeftCell="A36">
      <selection activeCell="N60" sqref="N60"/>
    </sheetView>
  </sheetViews>
  <sheetFormatPr defaultColWidth="9.140625" defaultRowHeight="12.75"/>
  <cols>
    <col min="1" max="6" width="9.140625" style="274" customWidth="1"/>
    <col min="7" max="7" width="12.28125" style="274" customWidth="1"/>
    <col min="8" max="8" width="11.8515625" style="274" customWidth="1"/>
    <col min="9" max="9" width="12.00390625" style="274" customWidth="1"/>
    <col min="10" max="10" width="0.2890625" style="274" hidden="1" customWidth="1"/>
    <col min="11" max="11" width="9.140625" style="274" hidden="1" customWidth="1"/>
    <col min="12" max="12" width="13.28125" style="1029" customWidth="1"/>
    <col min="13" max="13" width="12.00390625" style="1033" customWidth="1"/>
    <col min="14" max="14" width="13.00390625" style="1033"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1009"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O3" s="276"/>
      <c r="P3" s="277"/>
    </row>
    <row r="4" spans="1:16" ht="12.75">
      <c r="A4" s="275" t="s">
        <v>421</v>
      </c>
      <c r="B4" s="276"/>
      <c r="C4" s="276"/>
      <c r="D4" s="276"/>
      <c r="E4" s="1781" t="s">
        <v>1446</v>
      </c>
      <c r="F4" s="1781"/>
      <c r="G4" s="1781"/>
      <c r="H4" s="1781"/>
      <c r="I4" s="1781"/>
      <c r="J4" s="1781"/>
      <c r="K4" s="276"/>
      <c r="L4" s="1029" t="s">
        <v>1271</v>
      </c>
      <c r="O4" s="276"/>
      <c r="P4" s="278"/>
    </row>
    <row r="5" spans="1:16" ht="12.75">
      <c r="A5" s="275" t="s">
        <v>422</v>
      </c>
      <c r="B5" s="276"/>
      <c r="C5" s="276"/>
      <c r="D5" s="276"/>
      <c r="E5" s="1781"/>
      <c r="F5" s="1781"/>
      <c r="G5" s="1781"/>
      <c r="H5" s="1781"/>
      <c r="I5" s="1781"/>
      <c r="J5" s="1781"/>
      <c r="K5" s="276"/>
      <c r="O5" s="276"/>
      <c r="P5" s="278"/>
    </row>
    <row r="6" spans="1:16" ht="12.75">
      <c r="A6" s="275" t="s">
        <v>423</v>
      </c>
      <c r="B6" s="276"/>
      <c r="C6" s="276"/>
      <c r="D6" s="276"/>
      <c r="E6" s="1799"/>
      <c r="F6" s="1781"/>
      <c r="G6" s="1781"/>
      <c r="H6" s="1781"/>
      <c r="I6" s="1781"/>
      <c r="J6" s="1781"/>
      <c r="K6" s="276"/>
      <c r="O6" s="276"/>
      <c r="P6" s="278"/>
    </row>
    <row r="7" spans="1:16" ht="13.5" thickBot="1">
      <c r="A7" s="279"/>
      <c r="B7" s="280"/>
      <c r="C7" s="280"/>
      <c r="D7" s="280"/>
      <c r="E7" s="280"/>
      <c r="F7" s="280"/>
      <c r="G7" s="280"/>
      <c r="H7" s="280"/>
      <c r="I7" s="280"/>
      <c r="J7" s="280"/>
      <c r="K7" s="280"/>
      <c r="L7" s="1030"/>
      <c r="M7" s="1034"/>
      <c r="N7" s="1034"/>
      <c r="O7" s="280"/>
      <c r="P7" s="281"/>
    </row>
    <row r="8" spans="1:17" ht="12.75">
      <c r="A8" s="1773" t="s">
        <v>1247</v>
      </c>
      <c r="B8" s="1774"/>
      <c r="C8" s="1774"/>
      <c r="D8" s="1774"/>
      <c r="E8" s="1774"/>
      <c r="F8" s="1774"/>
      <c r="G8" s="1774"/>
      <c r="H8" s="1774"/>
      <c r="I8" s="1774"/>
      <c r="J8" s="1774"/>
      <c r="K8" s="1774"/>
      <c r="L8" s="1774"/>
      <c r="M8" s="1774"/>
      <c r="N8" s="1774"/>
      <c r="O8" s="1774"/>
      <c r="P8" s="1775"/>
      <c r="Q8" s="282"/>
    </row>
    <row r="9" spans="1:17" ht="12.75" customHeight="1">
      <c r="A9" s="1692" t="s">
        <v>1230</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1231</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483</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616</v>
      </c>
      <c r="B20" s="1693"/>
      <c r="C20" s="1693"/>
      <c r="D20" s="1693"/>
      <c r="E20" s="1693"/>
      <c r="F20" s="1693"/>
      <c r="G20" s="1693"/>
      <c r="H20" s="1693"/>
      <c r="I20" s="1693"/>
      <c r="J20" s="1693"/>
      <c r="K20" s="1693"/>
      <c r="L20" s="1693"/>
      <c r="M20" s="1693"/>
      <c r="N20" s="1693"/>
      <c r="O20" s="1693"/>
      <c r="P20" s="1694"/>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1035" t="s">
        <v>197</v>
      </c>
      <c r="N22" s="1035" t="s">
        <v>198</v>
      </c>
      <c r="O22" s="1010"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05">
        <v>8614</v>
      </c>
      <c r="H24" s="205">
        <v>8643</v>
      </c>
      <c r="I24" s="205">
        <f>Caratteristiche!K5</f>
        <v>8591</v>
      </c>
      <c r="J24" s="74">
        <f>(G24+H24+I24)/3</f>
        <v>8616</v>
      </c>
      <c r="K24" s="75"/>
      <c r="L24" s="76">
        <f>(G24+H24+I24)/3</f>
        <v>8616</v>
      </c>
      <c r="M24" s="1063">
        <v>8600</v>
      </c>
      <c r="N24" s="1036">
        <f>Caratteristiche!M5</f>
        <v>8604</v>
      </c>
      <c r="O24" s="1011"/>
      <c r="P24" s="80"/>
      <c r="Q24" s="299"/>
    </row>
    <row r="25" spans="1:16" ht="14.25" customHeight="1">
      <c r="A25" s="1664" t="s">
        <v>458</v>
      </c>
      <c r="B25" s="1665"/>
      <c r="C25" s="1665"/>
      <c r="D25" s="1665"/>
      <c r="E25" s="1665"/>
      <c r="F25" s="1665"/>
      <c r="G25" s="81">
        <v>17</v>
      </c>
      <c r="H25" s="81">
        <v>17</v>
      </c>
      <c r="I25" s="1182">
        <v>16</v>
      </c>
      <c r="J25" s="81">
        <f aca="true" t="shared" si="0" ref="J25:J32">(G25+H25+I25)/3</f>
        <v>16.666666666666668</v>
      </c>
      <c r="K25" s="82"/>
      <c r="L25" s="302">
        <f aca="true" t="shared" si="1" ref="L25:L34">(G25+H25+I25)/3</f>
        <v>16.666666666666668</v>
      </c>
      <c r="M25" s="1064">
        <v>16</v>
      </c>
      <c r="N25" s="1037">
        <v>11</v>
      </c>
      <c r="O25" s="815">
        <f aca="true" t="shared" si="2" ref="O25:O34">(N25/L25)-100%</f>
        <v>-0.3400000000000001</v>
      </c>
      <c r="P25" s="306">
        <f aca="true" t="shared" si="3" ref="P25:P34">(N25/M25)-100%</f>
        <v>-0.3125</v>
      </c>
    </row>
    <row r="26" spans="1:16" ht="14.25" customHeight="1">
      <c r="A26" s="1454" t="s">
        <v>1253</v>
      </c>
      <c r="B26" s="1456"/>
      <c r="C26" s="1456"/>
      <c r="D26" s="1456"/>
      <c r="E26" s="1456"/>
      <c r="F26" s="1456"/>
      <c r="G26" s="300">
        <v>375</v>
      </c>
      <c r="H26" s="300">
        <v>363</v>
      </c>
      <c r="I26" s="1183">
        <v>405</v>
      </c>
      <c r="J26" s="300">
        <f t="shared" si="0"/>
        <v>381</v>
      </c>
      <c r="K26" s="301"/>
      <c r="L26" s="302">
        <f t="shared" si="1"/>
        <v>381</v>
      </c>
      <c r="M26" s="1065">
        <v>347</v>
      </c>
      <c r="N26" s="1038">
        <v>395</v>
      </c>
      <c r="O26" s="815">
        <f t="shared" si="2"/>
        <v>0.036745406824147064</v>
      </c>
      <c r="P26" s="306">
        <f t="shared" si="3"/>
        <v>0.13832853025936598</v>
      </c>
    </row>
    <row r="27" spans="1:16" ht="12.75" customHeight="1">
      <c r="A27" s="1664" t="s">
        <v>1034</v>
      </c>
      <c r="B27" s="1665"/>
      <c r="C27" s="1665"/>
      <c r="D27" s="1665"/>
      <c r="E27" s="1665"/>
      <c r="F27" s="1665"/>
      <c r="G27" s="300">
        <v>375</v>
      </c>
      <c r="H27" s="300">
        <v>363</v>
      </c>
      <c r="I27" s="1183">
        <v>405</v>
      </c>
      <c r="J27" s="300">
        <f t="shared" si="0"/>
        <v>381</v>
      </c>
      <c r="K27" s="301"/>
      <c r="L27" s="302">
        <f t="shared" si="1"/>
        <v>381</v>
      </c>
      <c r="M27" s="1065">
        <v>347</v>
      </c>
      <c r="N27" s="1038">
        <v>395</v>
      </c>
      <c r="O27" s="815">
        <f t="shared" si="2"/>
        <v>0.036745406824147064</v>
      </c>
      <c r="P27" s="306">
        <f t="shared" si="3"/>
        <v>0.13832853025936598</v>
      </c>
    </row>
    <row r="28" spans="1:16" ht="12" customHeight="1">
      <c r="A28" s="1454" t="s">
        <v>1013</v>
      </c>
      <c r="B28" s="1456"/>
      <c r="C28" s="1456"/>
      <c r="D28" s="1456"/>
      <c r="E28" s="1456"/>
      <c r="F28" s="1456"/>
      <c r="G28" s="300">
        <v>12</v>
      </c>
      <c r="H28" s="300">
        <v>17</v>
      </c>
      <c r="I28" s="1184">
        <v>45</v>
      </c>
      <c r="J28" s="300">
        <f t="shared" si="0"/>
        <v>24.666666666666668</v>
      </c>
      <c r="K28" s="301"/>
      <c r="L28" s="302">
        <f t="shared" si="1"/>
        <v>24.666666666666668</v>
      </c>
      <c r="M28" s="1066">
        <v>15</v>
      </c>
      <c r="N28" s="1039">
        <v>30</v>
      </c>
      <c r="O28" s="815">
        <f t="shared" si="2"/>
        <v>0.21621621621621623</v>
      </c>
      <c r="P28" s="306">
        <f t="shared" si="3"/>
        <v>1</v>
      </c>
    </row>
    <row r="29" spans="1:16" ht="12" customHeight="1">
      <c r="A29" s="1664" t="s">
        <v>1035</v>
      </c>
      <c r="B29" s="1665"/>
      <c r="C29" s="1665"/>
      <c r="D29" s="1665"/>
      <c r="E29" s="1665"/>
      <c r="F29" s="1665"/>
      <c r="G29" s="300">
        <v>375</v>
      </c>
      <c r="H29" s="300">
        <v>363</v>
      </c>
      <c r="I29" s="1183">
        <v>405</v>
      </c>
      <c r="J29" s="300">
        <f t="shared" si="0"/>
        <v>381</v>
      </c>
      <c r="K29" s="301"/>
      <c r="L29" s="302">
        <f t="shared" si="1"/>
        <v>381</v>
      </c>
      <c r="M29" s="1065">
        <v>347</v>
      </c>
      <c r="N29" s="1038">
        <v>355</v>
      </c>
      <c r="O29" s="815">
        <f t="shared" si="2"/>
        <v>-0.06824146981627299</v>
      </c>
      <c r="P29" s="306">
        <f t="shared" si="3"/>
        <v>0.023054755043227626</v>
      </c>
    </row>
    <row r="30" spans="1:16" ht="12" customHeight="1">
      <c r="A30" s="1624" t="s">
        <v>1036</v>
      </c>
      <c r="B30" s="1625"/>
      <c r="C30" s="1625"/>
      <c r="D30" s="1625"/>
      <c r="E30" s="1625"/>
      <c r="F30" s="1881"/>
      <c r="G30" s="300">
        <v>75</v>
      </c>
      <c r="H30" s="300">
        <v>65</v>
      </c>
      <c r="I30" s="1183">
        <v>63</v>
      </c>
      <c r="J30" s="300">
        <f t="shared" si="0"/>
        <v>67.66666666666667</v>
      </c>
      <c r="K30" s="301"/>
      <c r="L30" s="302">
        <f t="shared" si="1"/>
        <v>67.66666666666667</v>
      </c>
      <c r="M30" s="1065">
        <v>61</v>
      </c>
      <c r="N30" s="1038">
        <v>75</v>
      </c>
      <c r="O30" s="815">
        <f t="shared" si="2"/>
        <v>0.10837438423645307</v>
      </c>
      <c r="P30" s="306">
        <f t="shared" si="3"/>
        <v>0.2295081967213115</v>
      </c>
    </row>
    <row r="31" spans="1:16" ht="12" customHeight="1">
      <c r="A31" s="1624" t="s">
        <v>1037</v>
      </c>
      <c r="B31" s="1625"/>
      <c r="C31" s="1625"/>
      <c r="D31" s="1625"/>
      <c r="E31" s="1625"/>
      <c r="F31" s="1881"/>
      <c r="G31" s="300">
        <v>75</v>
      </c>
      <c r="H31" s="300">
        <v>65</v>
      </c>
      <c r="I31" s="1183">
        <v>63</v>
      </c>
      <c r="J31" s="300">
        <f t="shared" si="0"/>
        <v>67.66666666666667</v>
      </c>
      <c r="K31" s="301"/>
      <c r="L31" s="302">
        <f t="shared" si="1"/>
        <v>67.66666666666667</v>
      </c>
      <c r="M31" s="1065">
        <v>61</v>
      </c>
      <c r="N31" s="1038">
        <v>75</v>
      </c>
      <c r="O31" s="815">
        <f t="shared" si="2"/>
        <v>0.10837438423645307</v>
      </c>
      <c r="P31" s="306">
        <f t="shared" si="3"/>
        <v>0.2295081967213115</v>
      </c>
    </row>
    <row r="32" spans="1:16" ht="12" customHeight="1">
      <c r="A32" s="1624" t="s">
        <v>1038</v>
      </c>
      <c r="B32" s="1625"/>
      <c r="C32" s="1625"/>
      <c r="D32" s="1625"/>
      <c r="E32" s="1625"/>
      <c r="F32" s="1881"/>
      <c r="G32" s="300">
        <v>49</v>
      </c>
      <c r="H32" s="300">
        <v>54</v>
      </c>
      <c r="I32" s="1183">
        <v>28</v>
      </c>
      <c r="J32" s="300">
        <f t="shared" si="0"/>
        <v>43.666666666666664</v>
      </c>
      <c r="K32" s="301"/>
      <c r="L32" s="302">
        <f t="shared" si="1"/>
        <v>43.666666666666664</v>
      </c>
      <c r="M32" s="1065">
        <v>20</v>
      </c>
      <c r="N32" s="1038">
        <v>25</v>
      </c>
      <c r="O32" s="815">
        <f t="shared" si="2"/>
        <v>-0.4274809160305343</v>
      </c>
      <c r="P32" s="306">
        <f t="shared" si="3"/>
        <v>0.25</v>
      </c>
    </row>
    <row r="33" spans="1:16" ht="12" customHeight="1">
      <c r="A33" s="1664" t="s">
        <v>1039</v>
      </c>
      <c r="B33" s="1665"/>
      <c r="C33" s="1665"/>
      <c r="D33" s="1665"/>
      <c r="E33" s="1665"/>
      <c r="F33" s="1665"/>
      <c r="G33" s="300">
        <v>49</v>
      </c>
      <c r="H33" s="300">
        <v>54</v>
      </c>
      <c r="I33" s="1183">
        <v>28</v>
      </c>
      <c r="J33" s="300">
        <f>(G33+H33+I33)/3</f>
        <v>43.666666666666664</v>
      </c>
      <c r="K33" s="301"/>
      <c r="L33" s="302">
        <f t="shared" si="1"/>
        <v>43.666666666666664</v>
      </c>
      <c r="M33" s="1065">
        <v>20</v>
      </c>
      <c r="N33" s="1038">
        <v>25</v>
      </c>
      <c r="O33" s="815">
        <f t="shared" si="2"/>
        <v>-0.4274809160305343</v>
      </c>
      <c r="P33" s="306">
        <f t="shared" si="3"/>
        <v>0.25</v>
      </c>
    </row>
    <row r="34" spans="1:16" ht="12" customHeight="1">
      <c r="A34" s="2143" t="s">
        <v>714</v>
      </c>
      <c r="B34" s="2144"/>
      <c r="C34" s="2144"/>
      <c r="D34" s="2144"/>
      <c r="E34" s="2144"/>
      <c r="F34" s="2144"/>
      <c r="G34" s="999">
        <v>40</v>
      </c>
      <c r="H34" s="999">
        <v>35</v>
      </c>
      <c r="I34" s="1185">
        <v>0</v>
      </c>
      <c r="J34" s="999">
        <f>(G34+H34+I34)/3</f>
        <v>25</v>
      </c>
      <c r="K34" s="1005"/>
      <c r="L34" s="1089">
        <f t="shared" si="1"/>
        <v>25</v>
      </c>
      <c r="M34" s="1067">
        <v>19</v>
      </c>
      <c r="N34" s="1104">
        <v>26</v>
      </c>
      <c r="O34" s="1012">
        <f t="shared" si="2"/>
        <v>0.040000000000000036</v>
      </c>
      <c r="P34" s="1000">
        <f t="shared" si="3"/>
        <v>0.368421052631579</v>
      </c>
    </row>
    <row r="35" spans="1:16" ht="12.75" hidden="1">
      <c r="A35" s="2139"/>
      <c r="B35" s="2119"/>
      <c r="C35" s="2119"/>
      <c r="D35" s="2119"/>
      <c r="E35" s="2119"/>
      <c r="F35" s="2119"/>
      <c r="G35" s="2119"/>
      <c r="H35" s="2119"/>
      <c r="I35" s="2119"/>
      <c r="J35" s="2119"/>
      <c r="K35" s="2119"/>
      <c r="L35" s="2119"/>
      <c r="M35" s="2119"/>
      <c r="N35" s="2119"/>
      <c r="O35" s="2119"/>
      <c r="P35" s="2120"/>
    </row>
    <row r="36" spans="1:16" ht="12.75">
      <c r="A36" s="2136" t="s">
        <v>1268</v>
      </c>
      <c r="B36" s="2137"/>
      <c r="C36" s="2137"/>
      <c r="D36" s="2137"/>
      <c r="E36" s="2137"/>
      <c r="F36" s="2138"/>
      <c r="G36" s="1001"/>
      <c r="H36" s="1001">
        <v>7</v>
      </c>
      <c r="I36" s="1215">
        <v>0</v>
      </c>
      <c r="J36" s="1001"/>
      <c r="K36" s="1006"/>
      <c r="L36" s="1260">
        <f>G36+H36+I36/3</f>
        <v>7</v>
      </c>
      <c r="M36" s="1216">
        <v>0</v>
      </c>
      <c r="N36" s="1217">
        <v>6</v>
      </c>
      <c r="O36" s="1013"/>
      <c r="P36" s="1002"/>
    </row>
    <row r="37" spans="1:16" ht="12.75">
      <c r="A37" s="2121" t="s">
        <v>1269</v>
      </c>
      <c r="B37" s="2122"/>
      <c r="C37" s="2122"/>
      <c r="D37" s="2122"/>
      <c r="E37" s="2122"/>
      <c r="F37" s="2123"/>
      <c r="G37" s="1001"/>
      <c r="H37" s="1001">
        <v>15</v>
      </c>
      <c r="I37" s="1215">
        <v>29</v>
      </c>
      <c r="J37" s="1001"/>
      <c r="K37" s="1006"/>
      <c r="L37" s="1260">
        <f aca="true" t="shared" si="4" ref="L37:L49">G37+H37+I37/3</f>
        <v>24.666666666666664</v>
      </c>
      <c r="M37" s="1216">
        <v>13</v>
      </c>
      <c r="N37" s="1217">
        <v>20</v>
      </c>
      <c r="O37" s="1013"/>
      <c r="P37" s="1002"/>
    </row>
    <row r="38" spans="1:16" ht="12.75">
      <c r="A38" s="2131" t="s">
        <v>1116</v>
      </c>
      <c r="B38" s="2132"/>
      <c r="C38" s="2132"/>
      <c r="D38" s="2132"/>
      <c r="E38" s="2132"/>
      <c r="F38" s="2132"/>
      <c r="G38" s="1001">
        <v>19</v>
      </c>
      <c r="H38" s="1001">
        <v>32</v>
      </c>
      <c r="I38" s="1186">
        <v>24</v>
      </c>
      <c r="J38" s="1001"/>
      <c r="K38" s="1006"/>
      <c r="L38" s="1260">
        <f t="shared" si="4"/>
        <v>59</v>
      </c>
      <c r="M38" s="1216">
        <v>10</v>
      </c>
      <c r="N38" s="1217">
        <v>20</v>
      </c>
      <c r="O38" s="1013"/>
      <c r="P38" s="1002"/>
    </row>
    <row r="39" spans="1:16" ht="12.75">
      <c r="A39" s="2131" t="s">
        <v>1117</v>
      </c>
      <c r="B39" s="2132"/>
      <c r="C39" s="2132"/>
      <c r="D39" s="2132"/>
      <c r="E39" s="2132"/>
      <c r="F39" s="2132"/>
      <c r="G39" s="1001">
        <v>54</v>
      </c>
      <c r="H39" s="1001">
        <v>47</v>
      </c>
      <c r="I39" s="1186">
        <v>54</v>
      </c>
      <c r="J39" s="1001"/>
      <c r="K39" s="1006"/>
      <c r="L39" s="1260">
        <f t="shared" si="4"/>
        <v>119</v>
      </c>
      <c r="M39" s="1216">
        <v>47</v>
      </c>
      <c r="N39" s="1217">
        <v>54</v>
      </c>
      <c r="O39" s="1013"/>
      <c r="P39" s="1002"/>
    </row>
    <row r="40" spans="1:16" ht="12.75">
      <c r="A40" s="2133" t="s">
        <v>1293</v>
      </c>
      <c r="B40" s="2132"/>
      <c r="C40" s="2132"/>
      <c r="D40" s="2132"/>
      <c r="E40" s="2132"/>
      <c r="F40" s="2132"/>
      <c r="G40" s="1001">
        <v>34</v>
      </c>
      <c r="H40" s="1001">
        <v>28</v>
      </c>
      <c r="I40" s="1186">
        <v>0</v>
      </c>
      <c r="J40" s="1001"/>
      <c r="K40" s="1006"/>
      <c r="L40" s="1260">
        <f t="shared" si="4"/>
        <v>62</v>
      </c>
      <c r="M40" s="1216">
        <v>28</v>
      </c>
      <c r="N40" s="1217">
        <v>5</v>
      </c>
      <c r="O40" s="1013"/>
      <c r="P40" s="1002"/>
    </row>
    <row r="41" spans="1:16" ht="12.75">
      <c r="A41" s="2131" t="s">
        <v>1118</v>
      </c>
      <c r="B41" s="2132"/>
      <c r="C41" s="2132"/>
      <c r="D41" s="2132"/>
      <c r="E41" s="2132"/>
      <c r="F41" s="2132"/>
      <c r="G41" s="1001">
        <v>12</v>
      </c>
      <c r="H41" s="1001">
        <v>10</v>
      </c>
      <c r="I41" s="1186">
        <v>0</v>
      </c>
      <c r="J41" s="1001"/>
      <c r="K41" s="1006"/>
      <c r="L41" s="1260">
        <f t="shared" si="4"/>
        <v>22</v>
      </c>
      <c r="M41" s="1216">
        <v>10</v>
      </c>
      <c r="N41" s="1217">
        <v>12</v>
      </c>
      <c r="O41" s="1013"/>
      <c r="P41" s="1002"/>
    </row>
    <row r="42" spans="1:16" ht="12.75">
      <c r="A42" s="2131" t="s">
        <v>1119</v>
      </c>
      <c r="B42" s="2132"/>
      <c r="C42" s="2132"/>
      <c r="D42" s="2132"/>
      <c r="E42" s="2132"/>
      <c r="F42" s="2132"/>
      <c r="G42" s="1001">
        <v>340</v>
      </c>
      <c r="H42" s="1001">
        <v>0</v>
      </c>
      <c r="I42" s="1186">
        <v>323</v>
      </c>
      <c r="J42" s="1001"/>
      <c r="K42" s="1006"/>
      <c r="L42" s="1260">
        <f t="shared" si="4"/>
        <v>447.6666666666667</v>
      </c>
      <c r="M42" s="1216">
        <v>0</v>
      </c>
      <c r="N42" s="1217">
        <v>0</v>
      </c>
      <c r="O42" s="1013"/>
      <c r="P42" s="1002"/>
    </row>
    <row r="43" spans="1:16" ht="12.75">
      <c r="A43" s="2131" t="s">
        <v>1120</v>
      </c>
      <c r="B43" s="2132"/>
      <c r="C43" s="2132"/>
      <c r="D43" s="2132"/>
      <c r="E43" s="2132"/>
      <c r="F43" s="2132"/>
      <c r="G43" s="1001">
        <v>24</v>
      </c>
      <c r="H43" s="1001">
        <v>13</v>
      </c>
      <c r="I43" s="1186">
        <v>9</v>
      </c>
      <c r="J43" s="1001"/>
      <c r="K43" s="1006"/>
      <c r="L43" s="1260">
        <f t="shared" si="4"/>
        <v>40</v>
      </c>
      <c r="M43" s="1216">
        <v>8</v>
      </c>
      <c r="N43" s="1217">
        <v>11</v>
      </c>
      <c r="O43" s="1013"/>
      <c r="P43" s="1002"/>
    </row>
    <row r="44" spans="1:16" ht="12.75">
      <c r="A44" s="2131" t="s">
        <v>1121</v>
      </c>
      <c r="B44" s="2132"/>
      <c r="C44" s="2132"/>
      <c r="D44" s="2132"/>
      <c r="E44" s="2132"/>
      <c r="F44" s="2132"/>
      <c r="G44" s="1001">
        <v>14</v>
      </c>
      <c r="H44" s="1001">
        <v>17</v>
      </c>
      <c r="I44" s="1186">
        <v>14</v>
      </c>
      <c r="J44" s="1001"/>
      <c r="K44" s="1006"/>
      <c r="L44" s="1260">
        <f t="shared" si="4"/>
        <v>35.666666666666664</v>
      </c>
      <c r="M44" s="1216">
        <v>13</v>
      </c>
      <c r="N44" s="1217">
        <v>16</v>
      </c>
      <c r="O44" s="1013"/>
      <c r="P44" s="1002"/>
    </row>
    <row r="45" spans="1:16" ht="12.75">
      <c r="A45" s="2131" t="s">
        <v>1122</v>
      </c>
      <c r="B45" s="2132"/>
      <c r="C45" s="2132"/>
      <c r="D45" s="2132"/>
      <c r="E45" s="2132"/>
      <c r="F45" s="2132"/>
      <c r="G45" s="1001">
        <v>17</v>
      </c>
      <c r="H45" s="1001">
        <v>9</v>
      </c>
      <c r="I45" s="1186">
        <v>10</v>
      </c>
      <c r="J45" s="1001"/>
      <c r="K45" s="1006"/>
      <c r="L45" s="1260">
        <f t="shared" si="4"/>
        <v>29.333333333333332</v>
      </c>
      <c r="M45" s="1216">
        <v>14</v>
      </c>
      <c r="N45" s="1217">
        <v>15</v>
      </c>
      <c r="O45" s="1013"/>
      <c r="P45" s="1002"/>
    </row>
    <row r="46" spans="1:16" ht="12.75">
      <c r="A46" s="2131" t="s">
        <v>1123</v>
      </c>
      <c r="B46" s="2132"/>
      <c r="C46" s="2132"/>
      <c r="D46" s="2132"/>
      <c r="E46" s="2132"/>
      <c r="F46" s="2132"/>
      <c r="G46" s="1001">
        <v>14</v>
      </c>
      <c r="H46" s="1001">
        <v>19</v>
      </c>
      <c r="I46" s="1186">
        <v>17</v>
      </c>
      <c r="J46" s="1001"/>
      <c r="K46" s="1006"/>
      <c r="L46" s="1260">
        <f t="shared" si="4"/>
        <v>38.666666666666664</v>
      </c>
      <c r="M46" s="1216">
        <v>22</v>
      </c>
      <c r="N46" s="1217">
        <v>24</v>
      </c>
      <c r="O46" s="1013"/>
      <c r="P46" s="1002"/>
    </row>
    <row r="47" spans="1:16" ht="12.75">
      <c r="A47" s="2133" t="s">
        <v>1294</v>
      </c>
      <c r="B47" s="2132"/>
      <c r="C47" s="2132"/>
      <c r="D47" s="2132"/>
      <c r="E47" s="2132"/>
      <c r="F47" s="2132"/>
      <c r="G47" s="1001">
        <v>105</v>
      </c>
      <c r="H47" s="1001">
        <v>88</v>
      </c>
      <c r="I47" s="1186">
        <v>126</v>
      </c>
      <c r="J47" s="1001"/>
      <c r="K47" s="1006"/>
      <c r="L47" s="1260">
        <f t="shared" si="4"/>
        <v>235</v>
      </c>
      <c r="M47" s="1216">
        <v>90</v>
      </c>
      <c r="N47" s="1217">
        <v>99</v>
      </c>
      <c r="O47" s="1013"/>
      <c r="P47" s="1002"/>
    </row>
    <row r="48" spans="1:16" ht="12.75">
      <c r="A48" s="2134" t="s">
        <v>1124</v>
      </c>
      <c r="B48" s="2135"/>
      <c r="C48" s="2135"/>
      <c r="D48" s="2135"/>
      <c r="E48" s="2135"/>
      <c r="F48" s="2135"/>
      <c r="G48" s="1003">
        <v>16</v>
      </c>
      <c r="H48" s="1003">
        <v>6</v>
      </c>
      <c r="I48" s="1187">
        <v>4</v>
      </c>
      <c r="J48" s="1003"/>
      <c r="K48" s="1007"/>
      <c r="L48" s="1260">
        <f t="shared" si="4"/>
        <v>23.333333333333332</v>
      </c>
      <c r="M48" s="1218">
        <v>0</v>
      </c>
      <c r="N48" s="1219">
        <v>19</v>
      </c>
      <c r="O48" s="1014"/>
      <c r="P48" s="1004"/>
    </row>
    <row r="49" spans="1:16" ht="12.75">
      <c r="A49" s="2140" t="s">
        <v>1295</v>
      </c>
      <c r="B49" s="2141"/>
      <c r="C49" s="2141"/>
      <c r="D49" s="2141"/>
      <c r="E49" s="2141"/>
      <c r="F49" s="2142"/>
      <c r="G49" s="993">
        <v>29</v>
      </c>
      <c r="H49" s="993">
        <v>6</v>
      </c>
      <c r="I49" s="1188">
        <v>18</v>
      </c>
      <c r="J49" s="993"/>
      <c r="K49" s="1008"/>
      <c r="L49" s="1260">
        <f t="shared" si="4"/>
        <v>41</v>
      </c>
      <c r="M49" s="1220">
        <v>0</v>
      </c>
      <c r="N49" s="1221">
        <v>32</v>
      </c>
      <c r="O49" s="998"/>
      <c r="P49" s="994"/>
    </row>
    <row r="50" spans="1:18" ht="12.75" customHeight="1">
      <c r="A50" s="1719" t="s">
        <v>426</v>
      </c>
      <c r="B50" s="1720"/>
      <c r="C50" s="1720"/>
      <c r="D50" s="1720"/>
      <c r="E50" s="1720"/>
      <c r="F50" s="1720"/>
      <c r="G50" s="1793"/>
      <c r="H50" s="1793"/>
      <c r="I50" s="1793"/>
      <c r="J50" s="1793"/>
      <c r="K50" s="1793"/>
      <c r="L50" s="1793"/>
      <c r="M50" s="1793"/>
      <c r="N50" s="1793"/>
      <c r="O50" s="1793"/>
      <c r="P50" s="1794"/>
      <c r="R50" s="314"/>
    </row>
    <row r="51" spans="1:18" ht="16.5" customHeight="1">
      <c r="A51" s="1791" t="s">
        <v>1215</v>
      </c>
      <c r="B51" s="1792"/>
      <c r="C51" s="1792"/>
      <c r="D51" s="1792"/>
      <c r="E51" s="1792"/>
      <c r="F51" s="1792"/>
      <c r="G51" s="74">
        <v>15</v>
      </c>
      <c r="H51" s="74">
        <v>15</v>
      </c>
      <c r="I51" s="74">
        <v>5</v>
      </c>
      <c r="J51" s="74">
        <f>(G51+H51+I51)/3</f>
        <v>11.666666666666666</v>
      </c>
      <c r="K51" s="75"/>
      <c r="L51" s="746">
        <f aca="true" t="shared" si="5" ref="L51:L56">(G51+H51+I51)/3</f>
        <v>11.666666666666666</v>
      </c>
      <c r="M51" s="1068">
        <v>15</v>
      </c>
      <c r="N51" s="1040">
        <v>15</v>
      </c>
      <c r="O51" s="1015">
        <f aca="true" t="shared" si="6" ref="O51:O56">(N51/L51)-100%</f>
        <v>0.2857142857142858</v>
      </c>
      <c r="P51" s="462">
        <f aca="true" t="shared" si="7" ref="P51:P56">(N51/M51)-100%</f>
        <v>0</v>
      </c>
      <c r="R51" s="314"/>
    </row>
    <row r="52" spans="1:18" ht="16.5" customHeight="1">
      <c r="A52" s="1513" t="s">
        <v>1125</v>
      </c>
      <c r="B52" s="1514"/>
      <c r="C52" s="1514"/>
      <c r="D52" s="1514"/>
      <c r="E52" s="1514"/>
      <c r="F52" s="1455"/>
      <c r="G52" s="74">
        <v>10</v>
      </c>
      <c r="H52" s="74">
        <v>10</v>
      </c>
      <c r="I52" s="74">
        <v>5</v>
      </c>
      <c r="J52" s="74"/>
      <c r="K52" s="75"/>
      <c r="L52" s="307">
        <f t="shared" si="5"/>
        <v>8.333333333333334</v>
      </c>
      <c r="M52" s="1068">
        <v>10</v>
      </c>
      <c r="N52" s="1040">
        <v>15</v>
      </c>
      <c r="O52" s="1016">
        <f t="shared" si="6"/>
        <v>0.7999999999999998</v>
      </c>
      <c r="P52" s="306">
        <f t="shared" si="7"/>
        <v>0.5</v>
      </c>
      <c r="R52" s="314"/>
    </row>
    <row r="53" spans="1:18" ht="25.5" customHeight="1">
      <c r="A53" s="1664" t="s">
        <v>186</v>
      </c>
      <c r="B53" s="1665"/>
      <c r="C53" s="1665"/>
      <c r="D53" s="1665"/>
      <c r="E53" s="1665"/>
      <c r="F53" s="1665"/>
      <c r="G53" s="81">
        <v>30</v>
      </c>
      <c r="H53" s="81">
        <v>30</v>
      </c>
      <c r="I53" s="81">
        <v>30</v>
      </c>
      <c r="J53" s="81">
        <f>(G53+H53+I53)/3</f>
        <v>30</v>
      </c>
      <c r="K53" s="82"/>
      <c r="L53" s="307">
        <f t="shared" si="5"/>
        <v>30</v>
      </c>
      <c r="M53" s="1064">
        <v>30</v>
      </c>
      <c r="N53" s="1037">
        <v>30</v>
      </c>
      <c r="O53" s="815">
        <f t="shared" si="6"/>
        <v>0</v>
      </c>
      <c r="P53" s="306">
        <f t="shared" si="7"/>
        <v>0</v>
      </c>
      <c r="R53" s="314"/>
    </row>
    <row r="54" spans="1:18" ht="12.75" customHeight="1">
      <c r="A54" s="1664" t="s">
        <v>1032</v>
      </c>
      <c r="B54" s="1665"/>
      <c r="C54" s="1665"/>
      <c r="D54" s="1665"/>
      <c r="E54" s="1665"/>
      <c r="F54" s="1665"/>
      <c r="G54" s="81">
        <v>10</v>
      </c>
      <c r="H54" s="81">
        <v>10</v>
      </c>
      <c r="I54" s="81">
        <v>10</v>
      </c>
      <c r="J54" s="81">
        <f>(G54+H54+I54)/3</f>
        <v>10</v>
      </c>
      <c r="K54" s="82"/>
      <c r="L54" s="307">
        <f t="shared" si="5"/>
        <v>10</v>
      </c>
      <c r="M54" s="1064">
        <v>10</v>
      </c>
      <c r="N54" s="1037">
        <v>15</v>
      </c>
      <c r="O54" s="815">
        <f t="shared" si="6"/>
        <v>0.5</v>
      </c>
      <c r="P54" s="306">
        <f t="shared" si="7"/>
        <v>0.5</v>
      </c>
      <c r="R54" s="314"/>
    </row>
    <row r="55" spans="1:18" ht="12.75" customHeight="1">
      <c r="A55" s="1664" t="s">
        <v>606</v>
      </c>
      <c r="B55" s="1665"/>
      <c r="C55" s="1665"/>
      <c r="D55" s="1665"/>
      <c r="E55" s="1665"/>
      <c r="F55" s="1665"/>
      <c r="G55" s="90">
        <v>0</v>
      </c>
      <c r="H55" s="90">
        <v>0</v>
      </c>
      <c r="I55" s="90">
        <v>0</v>
      </c>
      <c r="J55" s="90"/>
      <c r="K55" s="91"/>
      <c r="L55" s="302">
        <f t="shared" si="5"/>
        <v>0</v>
      </c>
      <c r="M55" s="1069">
        <v>0</v>
      </c>
      <c r="N55" s="1041">
        <v>0</v>
      </c>
      <c r="O55" s="815" t="e">
        <f t="shared" si="6"/>
        <v>#DIV/0!</v>
      </c>
      <c r="P55" s="306" t="e">
        <f t="shared" si="7"/>
        <v>#DIV/0!</v>
      </c>
      <c r="R55" s="314"/>
    </row>
    <row r="56" spans="1:18" ht="12.75" customHeight="1">
      <c r="A56" s="1461" t="s">
        <v>607</v>
      </c>
      <c r="B56" s="1463"/>
      <c r="C56" s="1463"/>
      <c r="D56" s="1463"/>
      <c r="E56" s="1463"/>
      <c r="F56" s="1463"/>
      <c r="G56" s="90">
        <v>375</v>
      </c>
      <c r="H56" s="90">
        <v>363</v>
      </c>
      <c r="I56" s="90">
        <v>405</v>
      </c>
      <c r="J56" s="90">
        <f>(G56+H56+I56)/3</f>
        <v>381</v>
      </c>
      <c r="K56" s="91"/>
      <c r="L56" s="602">
        <f t="shared" si="5"/>
        <v>381</v>
      </c>
      <c r="M56" s="1069">
        <v>347</v>
      </c>
      <c r="N56" s="1041">
        <v>395</v>
      </c>
      <c r="O56" s="1017">
        <f t="shared" si="6"/>
        <v>0.036745406824147064</v>
      </c>
      <c r="P56" s="440">
        <f t="shared" si="7"/>
        <v>0.13832853025936598</v>
      </c>
      <c r="R56" s="314"/>
    </row>
    <row r="57" spans="1:16" ht="14.25" customHeight="1">
      <c r="A57" s="1719" t="s">
        <v>427</v>
      </c>
      <c r="B57" s="1720"/>
      <c r="C57" s="1720"/>
      <c r="D57" s="1720"/>
      <c r="E57" s="1720"/>
      <c r="F57" s="1720"/>
      <c r="G57" s="1720"/>
      <c r="H57" s="1720"/>
      <c r="I57" s="1720"/>
      <c r="J57" s="1720"/>
      <c r="K57" s="1720"/>
      <c r="L57" s="1720"/>
      <c r="M57" s="1720"/>
      <c r="N57" s="1720"/>
      <c r="O57" s="1720"/>
      <c r="P57" s="1721"/>
    </row>
    <row r="58" spans="1:16" ht="16.5" customHeight="1">
      <c r="A58" s="1818" t="s">
        <v>608</v>
      </c>
      <c r="B58" s="1819"/>
      <c r="C58" s="1819"/>
      <c r="D58" s="1819"/>
      <c r="E58" s="1819"/>
      <c r="F58" s="1819"/>
      <c r="G58" s="267">
        <v>375</v>
      </c>
      <c r="H58" s="267">
        <v>363</v>
      </c>
      <c r="I58" s="267">
        <v>405</v>
      </c>
      <c r="J58" s="74">
        <f aca="true" t="shared" si="8" ref="J58:J66">(G58+H58+I58)/3</f>
        <v>381</v>
      </c>
      <c r="K58" s="75"/>
      <c r="L58" s="445">
        <f aca="true" t="shared" si="9" ref="L58:L65">(G58+H58+I58)/3</f>
        <v>381</v>
      </c>
      <c r="M58" s="1070">
        <v>347</v>
      </c>
      <c r="N58" s="1036">
        <v>395</v>
      </c>
      <c r="O58" s="1015">
        <f aca="true" t="shared" si="10" ref="O58:O66">(N58/L58)-100%</f>
        <v>0.036745406824147064</v>
      </c>
      <c r="P58" s="298">
        <f aca="true" t="shared" si="11" ref="P58:P66">(N58/M58)-100%</f>
        <v>0.13832853025936598</v>
      </c>
    </row>
    <row r="59" spans="1:16" ht="12.75">
      <c r="A59" s="1806" t="s">
        <v>268</v>
      </c>
      <c r="B59" s="1807"/>
      <c r="C59" s="1807"/>
      <c r="D59" s="1807"/>
      <c r="E59" s="1807"/>
      <c r="F59" s="1807"/>
      <c r="G59" s="109">
        <v>77538.29</v>
      </c>
      <c r="H59" s="109">
        <v>101998.02</v>
      </c>
      <c r="I59" s="109">
        <v>81147.42</v>
      </c>
      <c r="J59" s="81">
        <f t="shared" si="8"/>
        <v>86894.57666666666</v>
      </c>
      <c r="K59" s="82"/>
      <c r="L59" s="315">
        <f t="shared" si="9"/>
        <v>86894.57666666666</v>
      </c>
      <c r="M59" s="1071">
        <v>109309.39</v>
      </c>
      <c r="N59" s="1042">
        <f>'[1]COSTO PROCESSO'!$L$702</f>
        <v>104030.78149999998</v>
      </c>
      <c r="O59" s="815">
        <f t="shared" si="10"/>
        <v>0.19720683949090323</v>
      </c>
      <c r="P59" s="306">
        <f t="shared" si="11"/>
        <v>-0.048290531124544844</v>
      </c>
    </row>
    <row r="60" spans="1:16" ht="12.75">
      <c r="A60" s="1664" t="s">
        <v>609</v>
      </c>
      <c r="B60" s="1665"/>
      <c r="C60" s="1665"/>
      <c r="D60" s="1665"/>
      <c r="E60" s="1665"/>
      <c r="F60" s="1665"/>
      <c r="G60" s="95">
        <v>550000</v>
      </c>
      <c r="H60" s="95">
        <v>565200</v>
      </c>
      <c r="I60" s="95">
        <v>247114.12</v>
      </c>
      <c r="J60" s="81">
        <f t="shared" si="8"/>
        <v>454104.7066666667</v>
      </c>
      <c r="K60" s="82"/>
      <c r="L60" s="315">
        <f t="shared" si="9"/>
        <v>454104.7066666667</v>
      </c>
      <c r="M60" s="1072">
        <v>250000</v>
      </c>
      <c r="N60" s="1043">
        <v>110000</v>
      </c>
      <c r="O60" s="815">
        <f t="shared" si="10"/>
        <v>-0.757765118077173</v>
      </c>
      <c r="P60" s="306">
        <f t="shared" si="11"/>
        <v>-0.56</v>
      </c>
    </row>
    <row r="61" spans="1:16" ht="12.75">
      <c r="A61" s="1664" t="s">
        <v>1270</v>
      </c>
      <c r="B61" s="1665"/>
      <c r="C61" s="1665"/>
      <c r="D61" s="1665"/>
      <c r="E61" s="1665"/>
      <c r="F61" s="1665"/>
      <c r="G61" s="81">
        <v>128</v>
      </c>
      <c r="H61" s="81">
        <v>32</v>
      </c>
      <c r="I61" s="81">
        <v>24</v>
      </c>
      <c r="J61" s="81">
        <f t="shared" si="8"/>
        <v>61.333333333333336</v>
      </c>
      <c r="K61" s="82"/>
      <c r="L61" s="302">
        <f t="shared" si="9"/>
        <v>61.333333333333336</v>
      </c>
      <c r="M61" s="1064">
        <v>10</v>
      </c>
      <c r="N61" s="1037">
        <v>20</v>
      </c>
      <c r="O61" s="815">
        <f t="shared" si="10"/>
        <v>-0.6739130434782609</v>
      </c>
      <c r="P61" s="306">
        <f t="shared" si="11"/>
        <v>1</v>
      </c>
    </row>
    <row r="62" spans="1:16" ht="12.75">
      <c r="A62" s="1664" t="s">
        <v>187</v>
      </c>
      <c r="B62" s="1665"/>
      <c r="C62" s="1665"/>
      <c r="D62" s="1665"/>
      <c r="E62" s="1665"/>
      <c r="F62" s="1665"/>
      <c r="G62" s="81">
        <v>0</v>
      </c>
      <c r="H62" s="81">
        <v>0</v>
      </c>
      <c r="I62" s="81">
        <v>0</v>
      </c>
      <c r="J62" s="81">
        <f t="shared" si="8"/>
        <v>0</v>
      </c>
      <c r="K62" s="82"/>
      <c r="L62" s="315">
        <f t="shared" si="9"/>
        <v>0</v>
      </c>
      <c r="M62" s="1064">
        <v>0</v>
      </c>
      <c r="N62" s="1037">
        <v>0</v>
      </c>
      <c r="O62" s="815" t="e">
        <f t="shared" si="10"/>
        <v>#DIV/0!</v>
      </c>
      <c r="P62" s="306" t="e">
        <f t="shared" si="11"/>
        <v>#DIV/0!</v>
      </c>
    </row>
    <row r="63" spans="1:16" ht="12.75">
      <c r="A63" s="1664" t="s">
        <v>618</v>
      </c>
      <c r="B63" s="1665"/>
      <c r="C63" s="1665"/>
      <c r="D63" s="1665"/>
      <c r="E63" s="1665"/>
      <c r="F63" s="1665"/>
      <c r="G63" s="950">
        <v>550000</v>
      </c>
      <c r="H63" s="950">
        <v>565200</v>
      </c>
      <c r="I63" s="950">
        <v>247114.12</v>
      </c>
      <c r="J63" s="950">
        <f t="shared" si="8"/>
        <v>454104.7066666667</v>
      </c>
      <c r="K63" s="951"/>
      <c r="L63" s="952">
        <f t="shared" si="9"/>
        <v>454104.7066666667</v>
      </c>
      <c r="M63" s="1073">
        <v>250000</v>
      </c>
      <c r="N63" s="1044">
        <v>110000</v>
      </c>
      <c r="O63" s="1018">
        <f t="shared" si="10"/>
        <v>-0.757765118077173</v>
      </c>
      <c r="P63" s="87">
        <f t="shared" si="11"/>
        <v>-0.56</v>
      </c>
    </row>
    <row r="64" spans="1:16" ht="12.75">
      <c r="A64" s="1664"/>
      <c r="B64" s="1665"/>
      <c r="C64" s="1665"/>
      <c r="D64" s="1665"/>
      <c r="E64" s="1665"/>
      <c r="F64" s="1665"/>
      <c r="G64" s="81"/>
      <c r="H64" s="81"/>
      <c r="I64" s="81"/>
      <c r="J64" s="81">
        <f t="shared" si="8"/>
        <v>0</v>
      </c>
      <c r="K64" s="82"/>
      <c r="L64" s="83">
        <f t="shared" si="9"/>
        <v>0</v>
      </c>
      <c r="M64" s="1064"/>
      <c r="N64" s="1037"/>
      <c r="O64" s="1018" t="e">
        <f t="shared" si="10"/>
        <v>#DIV/0!</v>
      </c>
      <c r="P64" s="87" t="e">
        <f t="shared" si="11"/>
        <v>#DIV/0!</v>
      </c>
    </row>
    <row r="65" spans="1:16" ht="12.75">
      <c r="A65" s="1804"/>
      <c r="B65" s="1805"/>
      <c r="C65" s="1805"/>
      <c r="D65" s="1805"/>
      <c r="E65" s="1805"/>
      <c r="F65" s="1805"/>
      <c r="G65" s="81"/>
      <c r="H65" s="81"/>
      <c r="I65" s="81"/>
      <c r="J65" s="81">
        <f t="shared" si="8"/>
        <v>0</v>
      </c>
      <c r="K65" s="82"/>
      <c r="L65" s="83">
        <f t="shared" si="9"/>
        <v>0</v>
      </c>
      <c r="M65" s="1064"/>
      <c r="N65" s="1037"/>
      <c r="O65" s="1018" t="e">
        <f t="shared" si="10"/>
        <v>#DIV/0!</v>
      </c>
      <c r="P65" s="87" t="e">
        <f t="shared" si="11"/>
        <v>#DIV/0!</v>
      </c>
    </row>
    <row r="66" spans="1:16" ht="12.75">
      <c r="A66" s="1724"/>
      <c r="B66" s="1725"/>
      <c r="C66" s="1725"/>
      <c r="D66" s="1725"/>
      <c r="E66" s="1725"/>
      <c r="F66" s="1725"/>
      <c r="G66" s="90"/>
      <c r="H66" s="90"/>
      <c r="I66" s="90"/>
      <c r="J66" s="90">
        <f t="shared" si="8"/>
        <v>0</v>
      </c>
      <c r="K66" s="91"/>
      <c r="L66" s="92"/>
      <c r="M66" s="1069"/>
      <c r="N66" s="1041"/>
      <c r="O66" s="1019" t="e">
        <f t="shared" si="10"/>
        <v>#DIV/0!</v>
      </c>
      <c r="P66" s="89" t="e">
        <f t="shared" si="11"/>
        <v>#DIV/0!</v>
      </c>
    </row>
    <row r="67" spans="1:19" ht="12" customHeight="1">
      <c r="A67" s="1719" t="s">
        <v>428</v>
      </c>
      <c r="B67" s="1720"/>
      <c r="C67" s="1720"/>
      <c r="D67" s="1720"/>
      <c r="E67" s="1720"/>
      <c r="F67" s="1720"/>
      <c r="G67" s="1720"/>
      <c r="H67" s="1720"/>
      <c r="I67" s="1720"/>
      <c r="J67" s="1720"/>
      <c r="K67" s="1720"/>
      <c r="L67" s="1720"/>
      <c r="M67" s="1720"/>
      <c r="N67" s="1720"/>
      <c r="O67" s="1720"/>
      <c r="P67" s="1721"/>
      <c r="S67" s="316"/>
    </row>
    <row r="68" spans="1:16" ht="15" customHeight="1">
      <c r="A68" s="1818" t="s">
        <v>188</v>
      </c>
      <c r="B68" s="1819"/>
      <c r="C68" s="1819"/>
      <c r="D68" s="1819"/>
      <c r="E68" s="1819"/>
      <c r="F68" s="1819"/>
      <c r="G68" s="195"/>
      <c r="H68" s="195"/>
      <c r="I68" s="195"/>
      <c r="J68" s="195">
        <f>(G68+H68+I68)/3</f>
        <v>0</v>
      </c>
      <c r="K68" s="317"/>
      <c r="L68" s="318">
        <f>(G68+H68+I68)/3</f>
        <v>0</v>
      </c>
      <c r="M68" s="1045"/>
      <c r="N68" s="1045"/>
      <c r="O68" s="1015" t="e">
        <f>(N68/L68)-100%</f>
        <v>#DIV/0!</v>
      </c>
      <c r="P68" s="298" t="e">
        <f>(N68/M68)-100%</f>
        <v>#DIV/0!</v>
      </c>
    </row>
    <row r="69" spans="1:16" ht="12.75">
      <c r="A69" s="1664" t="s">
        <v>189</v>
      </c>
      <c r="B69" s="1665"/>
      <c r="C69" s="1665"/>
      <c r="D69" s="1665"/>
      <c r="E69" s="1665"/>
      <c r="F69" s="1665"/>
      <c r="G69" s="443"/>
      <c r="H69" s="443"/>
      <c r="I69" s="443"/>
      <c r="J69" s="300">
        <f>(G69+H69+I69)/3</f>
        <v>0</v>
      </c>
      <c r="K69" s="301"/>
      <c r="L69" s="302">
        <f>(G69+H69+I69)/3</f>
        <v>0</v>
      </c>
      <c r="M69" s="1046"/>
      <c r="N69" s="1046"/>
      <c r="O69" s="815" t="e">
        <f>(N69/L69)-100%</f>
        <v>#DIV/0!</v>
      </c>
      <c r="P69" s="306" t="e">
        <f>(N69/M69)-100%</f>
        <v>#DIV/0!</v>
      </c>
    </row>
    <row r="70" spans="1:16" ht="13.5" thickBot="1">
      <c r="A70" s="1722" t="s">
        <v>190</v>
      </c>
      <c r="B70" s="1723"/>
      <c r="C70" s="1723"/>
      <c r="D70" s="1723"/>
      <c r="E70" s="1723"/>
      <c r="F70" s="1723"/>
      <c r="G70" s="491"/>
      <c r="H70" s="491"/>
      <c r="I70" s="491"/>
      <c r="J70" s="491">
        <f>(G70+H70+I70)/3</f>
        <v>0</v>
      </c>
      <c r="K70" s="492"/>
      <c r="L70" s="493">
        <f>(G70+H70+I70)/3</f>
        <v>0</v>
      </c>
      <c r="M70" s="1074"/>
      <c r="N70" s="1047"/>
      <c r="O70" s="1020" t="e">
        <f>(N70/L70)-100%</f>
        <v>#DIV/0!</v>
      </c>
      <c r="P70" s="497" t="e">
        <f>(N70/M70)-100%</f>
        <v>#DIV/0!</v>
      </c>
    </row>
    <row r="71" spans="1:16" ht="18.75" customHeight="1" thickBot="1">
      <c r="A71" s="1811"/>
      <c r="B71" s="1802"/>
      <c r="C71" s="1802"/>
      <c r="D71" s="1802"/>
      <c r="E71" s="1802"/>
      <c r="F71" s="1802"/>
      <c r="G71" s="1802"/>
      <c r="H71" s="1802"/>
      <c r="I71" s="1802"/>
      <c r="J71" s="1802"/>
      <c r="K71" s="1802"/>
      <c r="L71" s="1802"/>
      <c r="M71" s="1802"/>
      <c r="N71" s="1802"/>
      <c r="O71" s="1802"/>
      <c r="P71" s="1803"/>
    </row>
    <row r="72" spans="1:16" ht="12.75">
      <c r="A72" s="1823" t="s">
        <v>430</v>
      </c>
      <c r="B72" s="1824"/>
      <c r="C72" s="1824"/>
      <c r="D72" s="1824"/>
      <c r="E72" s="1824"/>
      <c r="F72" s="1825"/>
      <c r="G72" s="1808" t="s">
        <v>434</v>
      </c>
      <c r="H72" s="1809"/>
      <c r="I72" s="1809"/>
      <c r="J72" s="1809"/>
      <c r="K72" s="1809"/>
      <c r="L72" s="1809"/>
      <c r="M72" s="1809"/>
      <c r="N72" s="1809"/>
      <c r="O72" s="1809"/>
      <c r="P72" s="1810"/>
    </row>
    <row r="73" spans="1:16" ht="26.25" customHeight="1">
      <c r="A73" s="1680" t="s">
        <v>1234</v>
      </c>
      <c r="B73" s="1681"/>
      <c r="C73" s="1682"/>
      <c r="D73" s="319" t="s">
        <v>432</v>
      </c>
      <c r="E73" s="1698" t="s">
        <v>675</v>
      </c>
      <c r="F73" s="1699"/>
      <c r="G73" s="1680" t="s">
        <v>1235</v>
      </c>
      <c r="H73" s="1681"/>
      <c r="I73" s="1681"/>
      <c r="J73" s="320"/>
      <c r="K73" s="320"/>
      <c r="L73" s="1695" t="s">
        <v>1236</v>
      </c>
      <c r="M73" s="1682"/>
      <c r="N73" s="1681" t="s">
        <v>1237</v>
      </c>
      <c r="O73" s="1681"/>
      <c r="P73" s="1726"/>
    </row>
    <row r="74" spans="1:16" ht="12.75">
      <c r="A74" s="1675" t="s">
        <v>744</v>
      </c>
      <c r="B74" s="1676"/>
      <c r="C74" s="1677"/>
      <c r="D74" s="321" t="s">
        <v>838</v>
      </c>
      <c r="E74" s="1678">
        <v>0.3</v>
      </c>
      <c r="F74" s="1679"/>
      <c r="G74" s="1675"/>
      <c r="H74" s="1676"/>
      <c r="I74" s="1676"/>
      <c r="J74" s="1676"/>
      <c r="K74" s="1677"/>
      <c r="L74" s="1700"/>
      <c r="M74" s="1677"/>
      <c r="N74" s="1700"/>
      <c r="O74" s="1676"/>
      <c r="P74" s="1679"/>
    </row>
    <row r="75" spans="1:16" ht="12.75">
      <c r="A75" s="1675" t="s">
        <v>769</v>
      </c>
      <c r="B75" s="1683"/>
      <c r="C75" s="1684"/>
      <c r="D75" s="321" t="s">
        <v>770</v>
      </c>
      <c r="E75" s="1701">
        <v>0.3</v>
      </c>
      <c r="F75" s="1702"/>
      <c r="G75" s="916"/>
      <c r="H75" s="917"/>
      <c r="I75" s="917"/>
      <c r="J75" s="917"/>
      <c r="K75" s="918"/>
      <c r="L75" s="920"/>
      <c r="M75" s="918"/>
      <c r="N75" s="920"/>
      <c r="O75" s="917"/>
      <c r="P75" s="919"/>
    </row>
    <row r="76" spans="1:16" ht="12.75">
      <c r="A76" s="1675" t="s">
        <v>745</v>
      </c>
      <c r="B76" s="1683"/>
      <c r="C76" s="1684"/>
      <c r="D76" s="321" t="s">
        <v>743</v>
      </c>
      <c r="E76" s="1701">
        <v>0.3</v>
      </c>
      <c r="F76" s="1702"/>
      <c r="G76" s="916"/>
      <c r="H76" s="917"/>
      <c r="I76" s="917"/>
      <c r="J76" s="917"/>
      <c r="K76" s="918"/>
      <c r="L76" s="920"/>
      <c r="M76" s="918"/>
      <c r="N76" s="920"/>
      <c r="O76" s="917"/>
      <c r="P76" s="919"/>
    </row>
    <row r="77" spans="1:16" ht="12.75">
      <c r="A77" s="1675" t="s">
        <v>1100</v>
      </c>
      <c r="B77" s="1683"/>
      <c r="C77" s="1684"/>
      <c r="D77" s="321" t="s">
        <v>835</v>
      </c>
      <c r="E77" s="1701">
        <v>0.1</v>
      </c>
      <c r="F77" s="1702"/>
      <c r="G77" s="916"/>
      <c r="H77" s="917"/>
      <c r="I77" s="917"/>
      <c r="J77" s="917"/>
      <c r="K77" s="918"/>
      <c r="L77" s="920"/>
      <c r="M77" s="918"/>
      <c r="N77" s="920"/>
      <c r="O77" s="917"/>
      <c r="P77" s="919"/>
    </row>
    <row r="78" spans="1:17" ht="4.5" customHeight="1">
      <c r="A78" s="103"/>
      <c r="B78" s="6"/>
      <c r="C78" s="6"/>
      <c r="D78" s="6"/>
      <c r="E78" s="6"/>
      <c r="F78" s="6"/>
      <c r="G78" s="6"/>
      <c r="H78" s="6"/>
      <c r="I78" s="6"/>
      <c r="J78" s="6"/>
      <c r="K78" s="6"/>
      <c r="L78" s="1031"/>
      <c r="M78" s="1048"/>
      <c r="N78" s="1048"/>
      <c r="O78" s="6"/>
      <c r="P78" s="50"/>
      <c r="Q78" s="282"/>
    </row>
    <row r="79" spans="1:17" ht="6.75" customHeight="1" thickBot="1">
      <c r="A79" s="103"/>
      <c r="B79" s="6"/>
      <c r="C79" s="6"/>
      <c r="D79" s="6"/>
      <c r="E79" s="6"/>
      <c r="F79" s="6"/>
      <c r="G79" s="6"/>
      <c r="H79" s="6"/>
      <c r="I79" s="6"/>
      <c r="J79" s="6"/>
      <c r="K79" s="6"/>
      <c r="L79" s="1031"/>
      <c r="M79" s="1048"/>
      <c r="N79" s="1048"/>
      <c r="O79" s="49"/>
      <c r="P79" s="51"/>
      <c r="Q79" s="282"/>
    </row>
    <row r="80" spans="1:17" ht="12.75" customHeight="1">
      <c r="A80" s="1755" t="s">
        <v>196</v>
      </c>
      <c r="B80" s="1756"/>
      <c r="C80" s="1756"/>
      <c r="D80" s="1756"/>
      <c r="E80" s="1756"/>
      <c r="F80" s="1756"/>
      <c r="G80" s="1756"/>
      <c r="H80" s="1756"/>
      <c r="I80" s="1756"/>
      <c r="J80" s="1756"/>
      <c r="K80" s="1757"/>
      <c r="L80" s="1812" t="s">
        <v>1250</v>
      </c>
      <c r="M80" s="2117" t="s">
        <v>1249</v>
      </c>
      <c r="N80" s="2124" t="s">
        <v>200</v>
      </c>
      <c r="O80" s="2126" t="s">
        <v>402</v>
      </c>
      <c r="P80" s="1797" t="s">
        <v>401</v>
      </c>
      <c r="Q80" s="282"/>
    </row>
    <row r="81" spans="1:17" ht="16.5" customHeight="1" thickBot="1">
      <c r="A81" s="1758"/>
      <c r="B81" s="1759"/>
      <c r="C81" s="1759"/>
      <c r="D81" s="1759"/>
      <c r="E81" s="1759"/>
      <c r="F81" s="1759"/>
      <c r="G81" s="1759"/>
      <c r="H81" s="1759"/>
      <c r="I81" s="1759"/>
      <c r="J81" s="1759"/>
      <c r="K81" s="1760"/>
      <c r="L81" s="1813"/>
      <c r="M81" s="2118"/>
      <c r="N81" s="2125"/>
      <c r="O81" s="2127"/>
      <c r="P81" s="1798"/>
      <c r="Q81" s="282"/>
    </row>
    <row r="82" spans="1:20" ht="16.5" customHeight="1" thickBot="1" thickTop="1">
      <c r="A82" s="1709" t="s">
        <v>396</v>
      </c>
      <c r="B82" s="1710"/>
      <c r="C82" s="1710"/>
      <c r="D82" s="1710"/>
      <c r="E82" s="1710"/>
      <c r="F82" s="1710"/>
      <c r="G82" s="1710"/>
      <c r="H82" s="1710"/>
      <c r="I82" s="1710"/>
      <c r="J82" s="1710"/>
      <c r="K82" s="1711"/>
      <c r="L82" s="606"/>
      <c r="M82" s="1024"/>
      <c r="N82" s="1049"/>
      <c r="O82" s="541"/>
      <c r="P82" s="325"/>
      <c r="Q82" s="282"/>
      <c r="R82" s="604"/>
      <c r="S82" s="525"/>
      <c r="T82" s="525"/>
    </row>
    <row r="83" spans="1:20" ht="23.25" customHeight="1" thickTop="1">
      <c r="A83" s="1972" t="s">
        <v>404</v>
      </c>
      <c r="B83" s="1973"/>
      <c r="C83" s="1973"/>
      <c r="D83" s="1973"/>
      <c r="E83" s="1973"/>
      <c r="F83" s="1973"/>
      <c r="G83" s="1973"/>
      <c r="H83" s="1973"/>
      <c r="I83" s="1973"/>
      <c r="J83" s="1973"/>
      <c r="K83" s="1974"/>
      <c r="L83" s="1090">
        <f>L25</f>
        <v>16.666666666666668</v>
      </c>
      <c r="M83" s="1075">
        <f>M25</f>
        <v>16</v>
      </c>
      <c r="N83" s="1050">
        <f>N25</f>
        <v>11</v>
      </c>
      <c r="O83" s="1021">
        <f>N83-M83</f>
        <v>-5</v>
      </c>
      <c r="P83" s="330" t="str">
        <f>IF(N83&gt;=M83,"OK","NOOK")</f>
        <v>NOOK</v>
      </c>
      <c r="Q83" s="282"/>
      <c r="R83" s="525"/>
      <c r="S83" s="525"/>
      <c r="T83" s="525"/>
    </row>
    <row r="84" spans="1:20" ht="24.75" customHeight="1">
      <c r="A84" s="1707" t="s">
        <v>1252</v>
      </c>
      <c r="B84" s="1708"/>
      <c r="C84" s="1708"/>
      <c r="D84" s="1708"/>
      <c r="E84" s="1708"/>
      <c r="F84" s="1708"/>
      <c r="G84" s="1708"/>
      <c r="H84" s="1708"/>
      <c r="I84" s="1708"/>
      <c r="J84" s="1708"/>
      <c r="K84" s="1708"/>
      <c r="L84" s="1091">
        <f>L26/L27</f>
        <v>1</v>
      </c>
      <c r="M84" s="1076">
        <f>M26/M27</f>
        <v>1</v>
      </c>
      <c r="N84" s="1051">
        <f>N26/N27</f>
        <v>1</v>
      </c>
      <c r="O84" s="1022">
        <f>N84-M84</f>
        <v>0</v>
      </c>
      <c r="P84" s="452" t="str">
        <f>IF(N84&gt;=M84,"OK","NOOK")</f>
        <v>OK</v>
      </c>
      <c r="Q84" s="282"/>
      <c r="R84" s="525"/>
      <c r="S84" s="525"/>
      <c r="T84" s="525"/>
    </row>
    <row r="85" spans="1:20" ht="24.75" customHeight="1">
      <c r="A85" s="1707" t="s">
        <v>1402</v>
      </c>
      <c r="B85" s="1708"/>
      <c r="C85" s="1708"/>
      <c r="D85" s="1708"/>
      <c r="E85" s="1708"/>
      <c r="F85" s="1708"/>
      <c r="G85" s="1708"/>
      <c r="H85" s="1708"/>
      <c r="I85" s="1708"/>
      <c r="J85" s="63"/>
      <c r="K85" s="63"/>
      <c r="L85" s="1091">
        <f>L28/L29</f>
        <v>0.0647419072615923</v>
      </c>
      <c r="M85" s="1076">
        <f>M28/M29</f>
        <v>0.043227665706051875</v>
      </c>
      <c r="N85" s="1051">
        <f>N28/N29</f>
        <v>0.08450704225352113</v>
      </c>
      <c r="O85" s="1022">
        <f>N85-M85</f>
        <v>0.04127937654746925</v>
      </c>
      <c r="P85" s="452" t="str">
        <f>IF(N85&lt;=M85,"OK","NOOK")</f>
        <v>NOOK</v>
      </c>
      <c r="Q85" s="282"/>
      <c r="R85" s="609"/>
      <c r="S85" s="843"/>
      <c r="T85" s="844"/>
    </row>
    <row r="86" spans="1:20" ht="24.75" customHeight="1">
      <c r="A86" s="1707" t="s">
        <v>1031</v>
      </c>
      <c r="B86" s="1708"/>
      <c r="C86" s="1708"/>
      <c r="D86" s="1708"/>
      <c r="E86" s="1708"/>
      <c r="F86" s="1708"/>
      <c r="G86" s="1708"/>
      <c r="H86" s="1708"/>
      <c r="I86" s="1708"/>
      <c r="J86" s="63"/>
      <c r="K86" s="63"/>
      <c r="L86" s="1091">
        <f>L30/L31</f>
        <v>1</v>
      </c>
      <c r="M86" s="1076">
        <f>M30/M31</f>
        <v>1</v>
      </c>
      <c r="N86" s="1051">
        <f>N30/N31</f>
        <v>1</v>
      </c>
      <c r="O86" s="1022">
        <f>N86-M86</f>
        <v>0</v>
      </c>
      <c r="P86" s="452" t="str">
        <f>IF(N86&gt;=M86,"OK","NOOK")</f>
        <v>OK</v>
      </c>
      <c r="Q86" s="747"/>
      <c r="R86" s="845"/>
      <c r="S86" s="846"/>
      <c r="T86" s="847"/>
    </row>
    <row r="87" spans="1:20" ht="24.75" customHeight="1">
      <c r="A87" s="1754" t="s">
        <v>317</v>
      </c>
      <c r="B87" s="1728"/>
      <c r="C87" s="1728"/>
      <c r="D87" s="1728"/>
      <c r="E87" s="1728"/>
      <c r="F87" s="1728"/>
      <c r="G87" s="1728"/>
      <c r="H87" s="1728"/>
      <c r="I87" s="1728"/>
      <c r="J87" s="63"/>
      <c r="K87" s="63"/>
      <c r="L87" s="1091">
        <f>L32/L33</f>
        <v>1</v>
      </c>
      <c r="M87" s="1076">
        <f>M32/M33</f>
        <v>1</v>
      </c>
      <c r="N87" s="1051">
        <f>N32/N33</f>
        <v>1</v>
      </c>
      <c r="O87" s="1022">
        <f>N87-M87</f>
        <v>0</v>
      </c>
      <c r="P87" s="452" t="str">
        <f>IF(N87&gt;=M87,"OK","NOOK")</f>
        <v>OK</v>
      </c>
      <c r="Q87" s="282"/>
      <c r="R87" s="848"/>
      <c r="S87" s="849"/>
      <c r="T87" s="850"/>
    </row>
    <row r="88" spans="1:20" ht="25.5" customHeight="1" thickBot="1">
      <c r="A88" s="2078"/>
      <c r="B88" s="2059"/>
      <c r="C88" s="2059"/>
      <c r="D88" s="2059"/>
      <c r="E88" s="2059"/>
      <c r="F88" s="2059"/>
      <c r="G88" s="2059"/>
      <c r="H88" s="2059"/>
      <c r="I88" s="2059"/>
      <c r="J88" s="2059"/>
      <c r="K88" s="2059"/>
      <c r="L88" s="1092"/>
      <c r="M88" s="1077"/>
      <c r="N88" s="1052"/>
      <c r="O88" s="1023"/>
      <c r="P88" s="343"/>
      <c r="R88" s="525"/>
      <c r="S88" s="525"/>
      <c r="T88" s="525"/>
    </row>
    <row r="89" spans="1:20" ht="15" customHeight="1" thickBot="1" thickTop="1">
      <c r="A89" s="1709" t="s">
        <v>397</v>
      </c>
      <c r="B89" s="1710"/>
      <c r="C89" s="1710"/>
      <c r="D89" s="1710"/>
      <c r="E89" s="1710"/>
      <c r="F89" s="1710"/>
      <c r="G89" s="1710"/>
      <c r="H89" s="1710"/>
      <c r="I89" s="1710"/>
      <c r="J89" s="1710"/>
      <c r="K89" s="1711"/>
      <c r="L89" s="1093"/>
      <c r="M89" s="1078"/>
      <c r="N89" s="1049"/>
      <c r="O89" s="1024"/>
      <c r="P89" s="607"/>
      <c r="Q89" s="282"/>
      <c r="R89" s="609"/>
      <c r="S89" s="610"/>
      <c r="T89" s="611"/>
    </row>
    <row r="90" spans="1:20" ht="21" customHeight="1" thickTop="1">
      <c r="A90" s="1950" t="s">
        <v>1215</v>
      </c>
      <c r="B90" s="1888"/>
      <c r="C90" s="1888"/>
      <c r="D90" s="1888"/>
      <c r="E90" s="1888"/>
      <c r="F90" s="1888"/>
      <c r="G90" s="1888"/>
      <c r="H90" s="1888"/>
      <c r="I90" s="1888"/>
      <c r="J90" s="1888"/>
      <c r="K90" s="1889"/>
      <c r="L90" s="1090">
        <f aca="true" t="shared" si="12" ref="L90:N93">L51</f>
        <v>11.666666666666666</v>
      </c>
      <c r="M90" s="1075">
        <f t="shared" si="12"/>
        <v>15</v>
      </c>
      <c r="N90" s="1050">
        <f t="shared" si="12"/>
        <v>15</v>
      </c>
      <c r="O90" s="1025">
        <f>(N90-M90)%</f>
        <v>0</v>
      </c>
      <c r="P90" s="503" t="str">
        <f>IF(N90&lt;=M90,"OK","NOOK")</f>
        <v>OK</v>
      </c>
      <c r="Q90" s="282"/>
      <c r="R90" s="470"/>
      <c r="S90" s="471"/>
      <c r="T90" s="472"/>
    </row>
    <row r="91" spans="1:20" ht="21" customHeight="1">
      <c r="A91" s="1893" t="s">
        <v>617</v>
      </c>
      <c r="B91" s="1893"/>
      <c r="C91" s="1893"/>
      <c r="D91" s="1893"/>
      <c r="E91" s="1893"/>
      <c r="F91" s="1893"/>
      <c r="G91" s="1893"/>
      <c r="H91" s="1893"/>
      <c r="I91" s="1893"/>
      <c r="J91" s="737"/>
      <c r="K91" s="737"/>
      <c r="L91" s="1094">
        <f t="shared" si="12"/>
        <v>8.333333333333334</v>
      </c>
      <c r="M91" s="1079">
        <f t="shared" si="12"/>
        <v>10</v>
      </c>
      <c r="N91" s="1053">
        <f t="shared" si="12"/>
        <v>15</v>
      </c>
      <c r="O91" s="784">
        <f>(N91-M91)%</f>
        <v>0.05</v>
      </c>
      <c r="P91" s="503" t="str">
        <f>IF(N91&lt;=M91,"OK","NOOK")</f>
        <v>NOOK</v>
      </c>
      <c r="Q91" s="282"/>
      <c r="R91" s="470"/>
      <c r="S91" s="471"/>
      <c r="T91" s="472"/>
    </row>
    <row r="92" spans="1:20" ht="22.5" customHeight="1">
      <c r="A92" s="1712" t="s">
        <v>635</v>
      </c>
      <c r="B92" s="1713"/>
      <c r="C92" s="1713"/>
      <c r="D92" s="1713"/>
      <c r="E92" s="1713"/>
      <c r="F92" s="1713"/>
      <c r="G92" s="1713"/>
      <c r="H92" s="1713"/>
      <c r="I92" s="1713"/>
      <c r="J92" s="1713"/>
      <c r="K92" s="1714"/>
      <c r="L92" s="1095">
        <f t="shared" si="12"/>
        <v>30</v>
      </c>
      <c r="M92" s="1080">
        <f t="shared" si="12"/>
        <v>30</v>
      </c>
      <c r="N92" s="1054">
        <f t="shared" si="12"/>
        <v>30</v>
      </c>
      <c r="O92" s="1026">
        <f>(N92-M92)%</f>
        <v>0</v>
      </c>
      <c r="P92" s="503" t="str">
        <f>IF(N92&lt;=M92,"OK","NOOK")</f>
        <v>OK</v>
      </c>
      <c r="Q92" s="282"/>
      <c r="R92" s="470"/>
      <c r="S92" s="471"/>
      <c r="T92" s="472"/>
    </row>
    <row r="93" spans="1:20" ht="21" customHeight="1">
      <c r="A93" s="1712" t="s">
        <v>1032</v>
      </c>
      <c r="B93" s="1713"/>
      <c r="C93" s="1713"/>
      <c r="D93" s="1713"/>
      <c r="E93" s="1713"/>
      <c r="F93" s="1713"/>
      <c r="G93" s="1713"/>
      <c r="H93" s="1713"/>
      <c r="I93" s="1713"/>
      <c r="J93" s="1713"/>
      <c r="K93" s="1714"/>
      <c r="L93" s="1095">
        <f t="shared" si="12"/>
        <v>10</v>
      </c>
      <c r="M93" s="1080">
        <f t="shared" si="12"/>
        <v>10</v>
      </c>
      <c r="N93" s="1054">
        <f t="shared" si="12"/>
        <v>15</v>
      </c>
      <c r="O93" s="784">
        <f>(N93-M93)%</f>
        <v>0.05</v>
      </c>
      <c r="P93" s="503" t="str">
        <f>IF(N93&lt;=M93,"OK","NOOK")</f>
        <v>NOOK</v>
      </c>
      <c r="Q93" s="282"/>
      <c r="R93" s="476"/>
      <c r="S93" s="477"/>
      <c r="T93" s="478"/>
    </row>
    <row r="94" spans="1:17" ht="25.5" customHeight="1" thickBot="1">
      <c r="A94" s="2128" t="s">
        <v>1033</v>
      </c>
      <c r="B94" s="2129"/>
      <c r="C94" s="2129"/>
      <c r="D94" s="2129"/>
      <c r="E94" s="2129"/>
      <c r="F94" s="2129"/>
      <c r="G94" s="2129"/>
      <c r="H94" s="2129"/>
      <c r="I94" s="2129"/>
      <c r="J94" s="2129"/>
      <c r="K94" s="2130"/>
      <c r="L94" s="1096">
        <f>L55/L56</f>
        <v>0</v>
      </c>
      <c r="M94" s="1081">
        <f>M55/M56</f>
        <v>0</v>
      </c>
      <c r="N94" s="1055">
        <f>N55/N56</f>
        <v>0</v>
      </c>
      <c r="O94" s="785">
        <f>(N94-M94)%</f>
        <v>0</v>
      </c>
      <c r="P94" s="503" t="str">
        <f>IF(N94&lt;=M94,"OK","NOOK")</f>
        <v>OK</v>
      </c>
      <c r="Q94" s="282"/>
    </row>
    <row r="95" spans="1:17" ht="15" customHeight="1" thickBot="1" thickTop="1">
      <c r="A95" s="1709" t="s">
        <v>398</v>
      </c>
      <c r="B95" s="1710"/>
      <c r="C95" s="1710"/>
      <c r="D95" s="1710"/>
      <c r="E95" s="1710"/>
      <c r="F95" s="1710"/>
      <c r="G95" s="1710"/>
      <c r="H95" s="1710"/>
      <c r="I95" s="1710"/>
      <c r="J95" s="1710"/>
      <c r="K95" s="1711"/>
      <c r="L95" s="1097"/>
      <c r="M95" s="1082"/>
      <c r="N95" s="1049"/>
      <c r="O95" s="783"/>
      <c r="P95" s="346"/>
      <c r="Q95" s="282"/>
    </row>
    <row r="96" spans="1:20" ht="23.25" customHeight="1" thickTop="1">
      <c r="A96" s="1841" t="s">
        <v>191</v>
      </c>
      <c r="B96" s="1749"/>
      <c r="C96" s="1749"/>
      <c r="D96" s="1749"/>
      <c r="E96" s="1749"/>
      <c r="F96" s="1749"/>
      <c r="G96" s="1749"/>
      <c r="H96" s="1749"/>
      <c r="I96" s="1749"/>
      <c r="J96" s="1842"/>
      <c r="K96" s="1843"/>
      <c r="L96" s="1098">
        <f>L59/L58</f>
        <v>228.06975503062117</v>
      </c>
      <c r="M96" s="1083">
        <f>M59/M58</f>
        <v>315.01265129683</v>
      </c>
      <c r="N96" s="1056">
        <f>N59/N58</f>
        <v>263.36906708860755</v>
      </c>
      <c r="O96" s="781">
        <f>N96-M96</f>
        <v>-51.64358420822242</v>
      </c>
      <c r="P96" s="450" t="str">
        <f>IF(N96&lt;=M96,"OK","NOOK")</f>
        <v>OK</v>
      </c>
      <c r="Q96" s="282"/>
      <c r="R96" s="609"/>
      <c r="S96" s="610"/>
      <c r="T96" s="611"/>
    </row>
    <row r="97" spans="1:20" ht="23.25" customHeight="1">
      <c r="A97" s="1826" t="s">
        <v>192</v>
      </c>
      <c r="B97" s="1708"/>
      <c r="C97" s="1708"/>
      <c r="D97" s="1708"/>
      <c r="E97" s="1708"/>
      <c r="F97" s="1708"/>
      <c r="G97" s="1708"/>
      <c r="H97" s="1708"/>
      <c r="I97" s="1708"/>
      <c r="J97" s="23"/>
      <c r="K97" s="23"/>
      <c r="L97" s="1098">
        <f>L60/L61</f>
        <v>7403.881086956522</v>
      </c>
      <c r="M97" s="1083">
        <f>M60/M61</f>
        <v>25000</v>
      </c>
      <c r="N97" s="1056">
        <f>N60/N61</f>
        <v>5500</v>
      </c>
      <c r="O97" s="781">
        <f>N97-M97</f>
        <v>-19500</v>
      </c>
      <c r="P97" s="452" t="str">
        <f>IF(N97&gt;=M97,"OK","NOOK")</f>
        <v>NOOK</v>
      </c>
      <c r="Q97" s="282"/>
      <c r="R97" s="470"/>
      <c r="S97" s="471"/>
      <c r="T97" s="472"/>
    </row>
    <row r="98" spans="1:20" ht="23.25" customHeight="1">
      <c r="A98" s="1826" t="s">
        <v>193</v>
      </c>
      <c r="B98" s="1708"/>
      <c r="C98" s="1708"/>
      <c r="D98" s="1708"/>
      <c r="E98" s="1708"/>
      <c r="F98" s="1708"/>
      <c r="G98" s="1708"/>
      <c r="H98" s="1708"/>
      <c r="I98" s="1708"/>
      <c r="J98" s="23"/>
      <c r="K98" s="23"/>
      <c r="L98" s="1099">
        <f>L62/L58</f>
        <v>0</v>
      </c>
      <c r="M98" s="1084">
        <f>M62/M58</f>
        <v>0</v>
      </c>
      <c r="N98" s="1057">
        <f>N62/N58</f>
        <v>0</v>
      </c>
      <c r="O98" s="781">
        <f>N98-M98</f>
        <v>0</v>
      </c>
      <c r="P98" s="452" t="str">
        <f>IF(N98&gt;=M98,"OK","NOOK")</f>
        <v>OK</v>
      </c>
      <c r="Q98" s="282"/>
      <c r="R98" s="470"/>
      <c r="S98" s="471"/>
      <c r="T98" s="472"/>
    </row>
    <row r="99" spans="1:20" ht="23.25" customHeight="1" thickBot="1">
      <c r="A99" s="1729" t="s">
        <v>194</v>
      </c>
      <c r="B99" s="1730"/>
      <c r="C99" s="1730"/>
      <c r="D99" s="1730"/>
      <c r="E99" s="1730"/>
      <c r="F99" s="1730"/>
      <c r="G99" s="1730"/>
      <c r="H99" s="1730"/>
      <c r="I99" s="1731"/>
      <c r="J99" s="1732"/>
      <c r="K99" s="1733"/>
      <c r="L99" s="1100">
        <f>L59/L24</f>
        <v>10.085257273290003</v>
      </c>
      <c r="M99" s="1085">
        <f>M59/M24</f>
        <v>12.710394186046512</v>
      </c>
      <c r="N99" s="1058">
        <f>N59/N24</f>
        <v>12.090978788935377</v>
      </c>
      <c r="O99" s="782">
        <f>N99-M99</f>
        <v>-0.6194153971111351</v>
      </c>
      <c r="P99" s="457" t="str">
        <f>IF(N99&lt;=M99,"OK","NOOK")</f>
        <v>OK</v>
      </c>
      <c r="R99" s="470"/>
      <c r="S99" s="471"/>
      <c r="T99" s="472"/>
    </row>
    <row r="100" spans="1:20" ht="14.25" customHeight="1" thickBot="1" thickTop="1">
      <c r="A100" s="1709" t="s">
        <v>399</v>
      </c>
      <c r="B100" s="1710"/>
      <c r="C100" s="1710"/>
      <c r="D100" s="1710"/>
      <c r="E100" s="1710"/>
      <c r="F100" s="1710"/>
      <c r="G100" s="1710"/>
      <c r="H100" s="1710"/>
      <c r="I100" s="1710"/>
      <c r="J100" s="1710"/>
      <c r="K100" s="1710"/>
      <c r="L100" s="1101"/>
      <c r="M100" s="1086"/>
      <c r="N100" s="1059"/>
      <c r="O100" s="783"/>
      <c r="P100" s="361"/>
      <c r="Q100" s="282"/>
      <c r="R100" s="476"/>
      <c r="S100" s="477"/>
      <c r="T100" s="478"/>
    </row>
    <row r="101" spans="1:17" ht="24.75" customHeight="1" thickTop="1">
      <c r="A101" s="1712" t="s">
        <v>966</v>
      </c>
      <c r="B101" s="1713"/>
      <c r="C101" s="1713"/>
      <c r="D101" s="1713"/>
      <c r="E101" s="1713"/>
      <c r="F101" s="1713"/>
      <c r="G101" s="1713"/>
      <c r="H101" s="1713"/>
      <c r="I101" s="1713"/>
      <c r="J101" s="1713"/>
      <c r="K101" s="1714"/>
      <c r="L101" s="1102">
        <f>L68</f>
        <v>0</v>
      </c>
      <c r="M101" s="1087">
        <f>M68</f>
        <v>0</v>
      </c>
      <c r="N101" s="1060">
        <f>N68</f>
        <v>0</v>
      </c>
      <c r="O101" s="1027">
        <f>N101-M101</f>
        <v>0</v>
      </c>
      <c r="P101" s="450" t="str">
        <f>IF(N101&gt;=M101,"OK","NOOK")</f>
        <v>OK</v>
      </c>
      <c r="Q101" s="282"/>
    </row>
    <row r="102" spans="1:17" ht="25.5" customHeight="1">
      <c r="A102" s="1746" t="s">
        <v>967</v>
      </c>
      <c r="B102" s="1708"/>
      <c r="C102" s="1708"/>
      <c r="D102" s="1708"/>
      <c r="E102" s="1708"/>
      <c r="F102" s="1708"/>
      <c r="G102" s="1708"/>
      <c r="H102" s="1708"/>
      <c r="I102" s="1708"/>
      <c r="J102" s="1708"/>
      <c r="K102" s="1747"/>
      <c r="L102" s="1102" t="e">
        <f>L69/L70</f>
        <v>#DIV/0!</v>
      </c>
      <c r="M102" s="1087" t="e">
        <f>M69/M70</f>
        <v>#DIV/0!</v>
      </c>
      <c r="N102" s="1060" t="e">
        <f>N69/N70</f>
        <v>#DIV/0!</v>
      </c>
      <c r="O102" s="1027" t="e">
        <f>N102-M102</f>
        <v>#DIV/0!</v>
      </c>
      <c r="P102" s="503" t="e">
        <f>IF(N102&lt;=M102,"OK","NOOK")</f>
        <v>#DIV/0!</v>
      </c>
      <c r="Q102" s="282"/>
    </row>
    <row r="103" spans="1:17" ht="13.5" customHeight="1" thickBot="1">
      <c r="A103" s="1743"/>
      <c r="B103" s="1744"/>
      <c r="C103" s="1744"/>
      <c r="D103" s="1744"/>
      <c r="E103" s="1744"/>
      <c r="F103" s="1744"/>
      <c r="G103" s="1744"/>
      <c r="H103" s="1744"/>
      <c r="I103" s="1744"/>
      <c r="J103" s="1744"/>
      <c r="K103" s="1745"/>
      <c r="L103" s="1103"/>
      <c r="M103" s="1088"/>
      <c r="N103" s="1061"/>
      <c r="O103" s="1028"/>
      <c r="P103" s="369"/>
      <c r="Q103" s="282"/>
    </row>
    <row r="104" spans="1:17" ht="15" customHeight="1" thickBot="1">
      <c r="A104" s="1740" t="s">
        <v>429</v>
      </c>
      <c r="B104" s="1741"/>
      <c r="C104" s="1741"/>
      <c r="D104" s="1741"/>
      <c r="E104" s="1741"/>
      <c r="F104" s="1741"/>
      <c r="G104" s="1741"/>
      <c r="H104" s="1741"/>
      <c r="I104" s="1741"/>
      <c r="J104" s="1741"/>
      <c r="K104" s="1741"/>
      <c r="L104" s="1741"/>
      <c r="M104" s="1741"/>
      <c r="N104" s="1741"/>
      <c r="O104" s="1741"/>
      <c r="P104" s="1742"/>
      <c r="Q104" s="282"/>
    </row>
    <row r="105" spans="1:17" ht="15" customHeight="1">
      <c r="A105" s="1734" t="s">
        <v>435</v>
      </c>
      <c r="B105" s="1735"/>
      <c r="C105" s="1735"/>
      <c r="D105" s="1735"/>
      <c r="E105" s="1735"/>
      <c r="F105" s="1735"/>
      <c r="G105" s="1735"/>
      <c r="H105" s="1735"/>
      <c r="I105" s="1735"/>
      <c r="J105" s="1735"/>
      <c r="K105" s="1735"/>
      <c r="L105" s="1735"/>
      <c r="M105" s="1735"/>
      <c r="N105" s="1735"/>
      <c r="O105" s="1735"/>
      <c r="P105" s="1736"/>
      <c r="Q105" s="282"/>
    </row>
    <row r="106" spans="1:18" ht="23.25" customHeight="1" thickBot="1">
      <c r="A106" s="1737"/>
      <c r="B106" s="1738"/>
      <c r="C106" s="1738"/>
      <c r="D106" s="1738"/>
      <c r="E106" s="1738"/>
      <c r="F106" s="1738"/>
      <c r="G106" s="1738"/>
      <c r="H106" s="1738"/>
      <c r="I106" s="1738"/>
      <c r="J106" s="1738"/>
      <c r="K106" s="1738"/>
      <c r="L106" s="1738"/>
      <c r="M106" s="1738"/>
      <c r="N106" s="1738"/>
      <c r="O106" s="1738"/>
      <c r="P106" s="1739"/>
      <c r="Q106" s="282"/>
      <c r="R106" s="370"/>
    </row>
    <row r="107" spans="1:16" ht="21" customHeight="1" hidden="1">
      <c r="A107" s="24"/>
      <c r="B107" s="25"/>
      <c r="C107" s="25"/>
      <c r="D107" s="25"/>
      <c r="E107" s="25"/>
      <c r="F107" s="25"/>
      <c r="G107" s="25"/>
      <c r="H107" s="25"/>
      <c r="I107" s="25"/>
      <c r="J107" s="25"/>
      <c r="K107" s="25"/>
      <c r="L107" s="1032"/>
      <c r="M107" s="1062"/>
      <c r="N107" s="1062"/>
      <c r="O107" s="25"/>
      <c r="P107" s="26"/>
    </row>
  </sheetData>
  <sheetProtection selectLockedCells="1"/>
  <mergeCells count="118">
    <mergeCell ref="A75:C75"/>
    <mergeCell ref="A76:C76"/>
    <mergeCell ref="A77:C77"/>
    <mergeCell ref="E75:F75"/>
    <mergeCell ref="E76:F76"/>
    <mergeCell ref="E77:F77"/>
    <mergeCell ref="L74:M74"/>
    <mergeCell ref="A42:F42"/>
    <mergeCell ref="A43:F43"/>
    <mergeCell ref="A58:F58"/>
    <mergeCell ref="E73:F73"/>
    <mergeCell ref="A64:F64"/>
    <mergeCell ref="G73:I73"/>
    <mergeCell ref="A74:C74"/>
    <mergeCell ref="E74:F74"/>
    <mergeCell ref="L73:M73"/>
    <mergeCell ref="A55:F55"/>
    <mergeCell ref="A59:F59"/>
    <mergeCell ref="A67:F67"/>
    <mergeCell ref="A57:F57"/>
    <mergeCell ref="A65:F65"/>
    <mergeCell ref="A61:F61"/>
    <mergeCell ref="A56:F56"/>
    <mergeCell ref="A66:F66"/>
    <mergeCell ref="G72:P72"/>
    <mergeCell ref="A49:F49"/>
    <mergeCell ref="A51:F51"/>
    <mergeCell ref="A34:F34"/>
    <mergeCell ref="A63:F63"/>
    <mergeCell ref="A62:F62"/>
    <mergeCell ref="A54:F54"/>
    <mergeCell ref="A52:F52"/>
    <mergeCell ref="A38:F38"/>
    <mergeCell ref="A39:F39"/>
    <mergeCell ref="A40:F40"/>
    <mergeCell ref="A41:F41"/>
    <mergeCell ref="A26:F26"/>
    <mergeCell ref="A45:F45"/>
    <mergeCell ref="A27:F27"/>
    <mergeCell ref="A30:F30"/>
    <mergeCell ref="A29:F29"/>
    <mergeCell ref="A33:F33"/>
    <mergeCell ref="A25:F25"/>
    <mergeCell ref="G50:P50"/>
    <mergeCell ref="A50:F50"/>
    <mergeCell ref="A46:F46"/>
    <mergeCell ref="A47:F47"/>
    <mergeCell ref="A48:F48"/>
    <mergeCell ref="A31:F31"/>
    <mergeCell ref="A36:F36"/>
    <mergeCell ref="A35:F35"/>
    <mergeCell ref="A44:F44"/>
    <mergeCell ref="A1:N1"/>
    <mergeCell ref="G23:P23"/>
    <mergeCell ref="A22:F22"/>
    <mergeCell ref="A23:F23"/>
    <mergeCell ref="A2:P2"/>
    <mergeCell ref="A8:P8"/>
    <mergeCell ref="A17:P17"/>
    <mergeCell ref="A19:P19"/>
    <mergeCell ref="A20:P20"/>
    <mergeCell ref="A12:P16"/>
    <mergeCell ref="E5:J5"/>
    <mergeCell ref="E6:J6"/>
    <mergeCell ref="A103:K103"/>
    <mergeCell ref="A102:K102"/>
    <mergeCell ref="A32:F32"/>
    <mergeCell ref="A11:P11"/>
    <mergeCell ref="A18:P18"/>
    <mergeCell ref="A28:F28"/>
    <mergeCell ref="A21:P21"/>
    <mergeCell ref="A24:F24"/>
    <mergeCell ref="A93:K93"/>
    <mergeCell ref="A9:P10"/>
    <mergeCell ref="E4:J4"/>
    <mergeCell ref="A101:K101"/>
    <mergeCell ref="A94:K94"/>
    <mergeCell ref="A98:I98"/>
    <mergeCell ref="A100:K100"/>
    <mergeCell ref="A90:K90"/>
    <mergeCell ref="A91:I91"/>
    <mergeCell ref="A92:K92"/>
    <mergeCell ref="A105:P106"/>
    <mergeCell ref="A95:K95"/>
    <mergeCell ref="A97:I97"/>
    <mergeCell ref="A99:I99"/>
    <mergeCell ref="J99:K99"/>
    <mergeCell ref="A104:P104"/>
    <mergeCell ref="A96:K96"/>
    <mergeCell ref="A89:K89"/>
    <mergeCell ref="A86:I86"/>
    <mergeCell ref="A83:K83"/>
    <mergeCell ref="A85:I85"/>
    <mergeCell ref="A84:K84"/>
    <mergeCell ref="A80:K81"/>
    <mergeCell ref="A82:K82"/>
    <mergeCell ref="A87:I87"/>
    <mergeCell ref="A88:K88"/>
    <mergeCell ref="A53:F53"/>
    <mergeCell ref="M80:M81"/>
    <mergeCell ref="G35:P35"/>
    <mergeCell ref="A37:F37"/>
    <mergeCell ref="G57:P57"/>
    <mergeCell ref="A60:F60"/>
    <mergeCell ref="P80:P81"/>
    <mergeCell ref="L80:L81"/>
    <mergeCell ref="N80:N81"/>
    <mergeCell ref="O80:O81"/>
    <mergeCell ref="G74:K74"/>
    <mergeCell ref="A71:P71"/>
    <mergeCell ref="G67:P67"/>
    <mergeCell ref="A70:F70"/>
    <mergeCell ref="A69:F69"/>
    <mergeCell ref="A72:F72"/>
    <mergeCell ref="A73:C73"/>
    <mergeCell ref="A68:F68"/>
    <mergeCell ref="N73:P73"/>
    <mergeCell ref="N74:P74"/>
  </mergeCells>
  <printOptions horizontalCentered="1"/>
  <pageMargins left="0.1968503937007874" right="0" top="0.4724409448818898" bottom="0.984251968503937" header="0.5118110236220472" footer="0.5118110236220472"/>
  <pageSetup horizontalDpi="600" verticalDpi="600" orientation="landscape" paperSize="9" scale="90" r:id="rId1"/>
  <headerFooter alignWithMargins="0">
    <oddHeader>&amp;CComune di INVERUNO</oddHeader>
    <oddFooter>&amp;L&amp;8&amp;F&amp;R&amp;8&amp;P</oddFooter>
  </headerFooter>
  <rowBreaks count="1" manualBreakCount="1">
    <brk id="106" max="255" man="1"/>
  </rowBreaks>
</worksheet>
</file>

<file path=xl/worksheets/sheet23.xml><?xml version="1.0" encoding="utf-8"?>
<worksheet xmlns="http://schemas.openxmlformats.org/spreadsheetml/2006/main" xmlns:r="http://schemas.openxmlformats.org/officeDocument/2006/relationships">
  <dimension ref="A1:S94"/>
  <sheetViews>
    <sheetView zoomScale="85" zoomScaleNormal="85" zoomScalePageLayoutView="0" workbookViewId="0" topLeftCell="A30">
      <selection activeCell="N48" sqref="N48"/>
    </sheetView>
  </sheetViews>
  <sheetFormatPr defaultColWidth="9.140625" defaultRowHeight="12.75"/>
  <cols>
    <col min="1" max="6" width="9.140625" style="274" customWidth="1"/>
    <col min="7" max="7" width="12.8515625" style="274" bestFit="1" customWidth="1"/>
    <col min="8" max="8" width="12.57421875" style="274" customWidth="1"/>
    <col min="9" max="9" width="13.140625" style="274" customWidth="1"/>
    <col min="10" max="10" width="0.2890625" style="274" hidden="1" customWidth="1"/>
    <col min="11" max="11" width="9.140625" style="274" hidden="1" customWidth="1"/>
    <col min="12" max="12" width="12.57421875" style="274" customWidth="1"/>
    <col min="13" max="13" width="13.140625" style="274" customWidth="1"/>
    <col min="14" max="14" width="15.5742187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1442</v>
      </c>
      <c r="F4" s="1781"/>
      <c r="G4" s="1781"/>
      <c r="H4" s="1781"/>
      <c r="I4" s="1781"/>
      <c r="J4" s="1781"/>
      <c r="K4" s="276"/>
      <c r="L4" s="276"/>
      <c r="M4" s="276"/>
      <c r="N4" s="276"/>
      <c r="O4" s="276"/>
      <c r="P4" s="278"/>
    </row>
    <row r="5" spans="1:16" ht="12.75">
      <c r="A5" s="275" t="s">
        <v>422</v>
      </c>
      <c r="B5" s="276"/>
      <c r="C5" s="276"/>
      <c r="D5" s="276"/>
      <c r="E5" s="1781" t="s">
        <v>1437</v>
      </c>
      <c r="F5" s="1781"/>
      <c r="G5" s="1781"/>
      <c r="H5" s="1781"/>
      <c r="I5" s="1781"/>
      <c r="J5" s="1781"/>
      <c r="K5" s="276"/>
      <c r="L5" s="276" t="s">
        <v>1271</v>
      </c>
      <c r="M5" s="276"/>
      <c r="N5" s="276"/>
      <c r="O5" s="276"/>
      <c r="P5" s="278"/>
    </row>
    <row r="6" spans="1:16" ht="12.75">
      <c r="A6" s="275" t="s">
        <v>423</v>
      </c>
      <c r="B6" s="276"/>
      <c r="C6" s="276"/>
      <c r="D6" s="276"/>
      <c r="E6" s="1799"/>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620</v>
      </c>
      <c r="B8" s="1774"/>
      <c r="C8" s="1774"/>
      <c r="D8" s="1774"/>
      <c r="E8" s="1774"/>
      <c r="F8" s="1774"/>
      <c r="G8" s="1774"/>
      <c r="H8" s="1774"/>
      <c r="I8" s="1774"/>
      <c r="J8" s="1774"/>
      <c r="K8" s="1774"/>
      <c r="L8" s="1774"/>
      <c r="M8" s="1774"/>
      <c r="N8" s="1774"/>
      <c r="O8" s="1774"/>
      <c r="P8" s="1775"/>
      <c r="Q8" s="282"/>
    </row>
    <row r="9" spans="1:17" ht="12.75" customHeight="1">
      <c r="A9" s="1692" t="s">
        <v>1354</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684</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483</v>
      </c>
      <c r="B19" s="1687"/>
      <c r="C19" s="1687"/>
      <c r="D19" s="1687"/>
      <c r="E19" s="1687"/>
      <c r="F19" s="1687"/>
      <c r="G19" s="1687"/>
      <c r="H19" s="1687"/>
      <c r="I19" s="1687"/>
      <c r="J19" s="1687"/>
      <c r="K19" s="1687"/>
      <c r="L19" s="1687"/>
      <c r="M19" s="1687"/>
      <c r="N19" s="1687"/>
      <c r="O19" s="1687"/>
      <c r="P19" s="1688"/>
      <c r="Q19" s="282"/>
    </row>
    <row r="20" spans="1:17" ht="26.25" customHeight="1" thickBot="1">
      <c r="A20" s="2145" t="s">
        <v>680</v>
      </c>
      <c r="B20" s="2146"/>
      <c r="C20" s="2146"/>
      <c r="D20" s="2146"/>
      <c r="E20" s="2146"/>
      <c r="F20" s="2146"/>
      <c r="G20" s="2146"/>
      <c r="H20" s="2146"/>
      <c r="I20" s="2146"/>
      <c r="J20" s="2146"/>
      <c r="K20" s="2146"/>
      <c r="L20" s="2146"/>
      <c r="M20" s="2146"/>
      <c r="N20" s="2146"/>
      <c r="O20" s="2146"/>
      <c r="P20" s="214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05">
        <f>Caratteristiche!G5</f>
        <v>8614</v>
      </c>
      <c r="H24" s="205">
        <f>Caratteristiche!I5</f>
        <v>8643</v>
      </c>
      <c r="I24" s="205">
        <f>Caratteristiche!K5</f>
        <v>8591</v>
      </c>
      <c r="J24" s="74">
        <f>(G24+H24+I24)/3</f>
        <v>8616</v>
      </c>
      <c r="K24" s="75"/>
      <c r="L24" s="76">
        <f>(G24+H24+I24)/3</f>
        <v>8616</v>
      </c>
      <c r="M24" s="374">
        <v>8600</v>
      </c>
      <c r="N24" s="296">
        <v>8604</v>
      </c>
      <c r="O24" s="79"/>
      <c r="P24" s="80"/>
      <c r="Q24" s="299"/>
    </row>
    <row r="25" spans="1:16" ht="14.25" customHeight="1">
      <c r="A25" s="1664" t="s">
        <v>1396</v>
      </c>
      <c r="B25" s="1665"/>
      <c r="C25" s="1665"/>
      <c r="D25" s="1665"/>
      <c r="E25" s="1665"/>
      <c r="F25" s="1665"/>
      <c r="G25" s="81">
        <v>377</v>
      </c>
      <c r="H25" s="81">
        <v>300</v>
      </c>
      <c r="I25" s="81">
        <v>300</v>
      </c>
      <c r="J25" s="81">
        <f aca="true" t="shared" si="0" ref="J25:J36">(G25+H25+I25)/3</f>
        <v>325.6666666666667</v>
      </c>
      <c r="K25" s="82"/>
      <c r="L25" s="307">
        <f aca="true" t="shared" si="1" ref="L25:L39">(G25+H25+I25)/3</f>
        <v>325.6666666666667</v>
      </c>
      <c r="M25" s="84">
        <v>326</v>
      </c>
      <c r="N25" s="85">
        <v>326</v>
      </c>
      <c r="O25" s="305">
        <f aca="true" t="shared" si="2" ref="O25:O39">(N25/L25)-100%</f>
        <v>0.0010235414534287557</v>
      </c>
      <c r="P25" s="306">
        <f aca="true" t="shared" si="3" ref="P25:P39">(N25/M25)-100%</f>
        <v>0</v>
      </c>
    </row>
    <row r="26" spans="1:16" ht="14.25" customHeight="1">
      <c r="A26" s="1664" t="s">
        <v>1011</v>
      </c>
      <c r="B26" s="1665"/>
      <c r="C26" s="1665"/>
      <c r="D26" s="1665"/>
      <c r="E26" s="1665"/>
      <c r="F26" s="1665"/>
      <c r="G26" s="81">
        <v>1980</v>
      </c>
      <c r="H26" s="81">
        <v>1980</v>
      </c>
      <c r="I26" s="81">
        <v>1980</v>
      </c>
      <c r="J26" s="81">
        <f t="shared" si="0"/>
        <v>1980</v>
      </c>
      <c r="K26" s="82"/>
      <c r="L26" s="307">
        <f t="shared" si="1"/>
        <v>1980</v>
      </c>
      <c r="M26" s="112">
        <v>1980</v>
      </c>
      <c r="N26" s="115">
        <v>1980</v>
      </c>
      <c r="O26" s="305">
        <f t="shared" si="2"/>
        <v>0</v>
      </c>
      <c r="P26" s="306">
        <f t="shared" si="3"/>
        <v>0</v>
      </c>
    </row>
    <row r="27" spans="1:16" ht="12.75" customHeight="1">
      <c r="A27" s="1664" t="s">
        <v>1397</v>
      </c>
      <c r="B27" s="1665"/>
      <c r="C27" s="1665"/>
      <c r="D27" s="1665"/>
      <c r="E27" s="1665"/>
      <c r="F27" s="1665"/>
      <c r="G27" s="81">
        <v>2779</v>
      </c>
      <c r="H27" s="81">
        <v>2588</v>
      </c>
      <c r="I27" s="81">
        <v>2588</v>
      </c>
      <c r="J27" s="81">
        <f t="shared" si="0"/>
        <v>2651.6666666666665</v>
      </c>
      <c r="K27" s="82"/>
      <c r="L27" s="307">
        <f t="shared" si="1"/>
        <v>2651.6666666666665</v>
      </c>
      <c r="M27" s="112">
        <v>3200</v>
      </c>
      <c r="N27" s="115">
        <v>3350</v>
      </c>
      <c r="O27" s="305">
        <f t="shared" si="2"/>
        <v>0.26335637963544944</v>
      </c>
      <c r="P27" s="306">
        <f t="shared" si="3"/>
        <v>0.046875</v>
      </c>
    </row>
    <row r="28" spans="1:16" ht="12.75" customHeight="1">
      <c r="A28" s="1664" t="s">
        <v>1164</v>
      </c>
      <c r="B28" s="1665"/>
      <c r="C28" s="1665"/>
      <c r="D28" s="1665"/>
      <c r="E28" s="1665"/>
      <c r="F28" s="1665"/>
      <c r="G28" s="81">
        <v>8</v>
      </c>
      <c r="H28" s="81">
        <v>5</v>
      </c>
      <c r="I28" s="81">
        <v>5</v>
      </c>
      <c r="J28" s="81">
        <f aca="true" t="shared" si="4" ref="J28:J33">(G28+H28+I28)/3</f>
        <v>6</v>
      </c>
      <c r="K28" s="82"/>
      <c r="L28" s="307">
        <f aca="true" t="shared" si="5" ref="L28:L33">(G28+H28+I28)/3</f>
        <v>6</v>
      </c>
      <c r="M28" s="112">
        <v>7</v>
      </c>
      <c r="N28" s="115">
        <v>5</v>
      </c>
      <c r="O28" s="305">
        <f aca="true" t="shared" si="6" ref="O28:O33">(N28/L28)-100%</f>
        <v>-0.16666666666666663</v>
      </c>
      <c r="P28" s="306">
        <f aca="true" t="shared" si="7" ref="P28:P33">(N28/M28)-100%</f>
        <v>-0.2857142857142857</v>
      </c>
    </row>
    <row r="29" spans="1:16" ht="22.5" customHeight="1">
      <c r="A29" s="1664" t="s">
        <v>1165</v>
      </c>
      <c r="B29" s="1665"/>
      <c r="C29" s="1665"/>
      <c r="D29" s="1665"/>
      <c r="E29" s="1665"/>
      <c r="F29" s="1665"/>
      <c r="G29" s="81">
        <v>8</v>
      </c>
      <c r="H29" s="81">
        <v>5</v>
      </c>
      <c r="I29" s="81">
        <v>5</v>
      </c>
      <c r="J29" s="81">
        <f t="shared" si="4"/>
        <v>6</v>
      </c>
      <c r="K29" s="82"/>
      <c r="L29" s="307">
        <f t="shared" si="5"/>
        <v>6</v>
      </c>
      <c r="M29" s="112">
        <v>7</v>
      </c>
      <c r="N29" s="115">
        <v>5</v>
      </c>
      <c r="O29" s="305">
        <f t="shared" si="6"/>
        <v>-0.16666666666666663</v>
      </c>
      <c r="P29" s="306">
        <f t="shared" si="7"/>
        <v>-0.2857142857142857</v>
      </c>
    </row>
    <row r="30" spans="1:16" ht="12.75" customHeight="1">
      <c r="A30" s="1827" t="s">
        <v>632</v>
      </c>
      <c r="B30" s="1828"/>
      <c r="C30" s="1828"/>
      <c r="D30" s="1828"/>
      <c r="E30" s="1828"/>
      <c r="F30" s="1828"/>
      <c r="G30" s="81">
        <v>3</v>
      </c>
      <c r="H30" s="81">
        <v>0</v>
      </c>
      <c r="I30" s="81">
        <v>0</v>
      </c>
      <c r="J30" s="81">
        <f t="shared" si="4"/>
        <v>1</v>
      </c>
      <c r="K30" s="82"/>
      <c r="L30" s="307">
        <f t="shared" si="5"/>
        <v>1</v>
      </c>
      <c r="M30" s="112">
        <v>5</v>
      </c>
      <c r="N30" s="115">
        <v>5</v>
      </c>
      <c r="O30" s="305">
        <f t="shared" si="6"/>
        <v>4</v>
      </c>
      <c r="P30" s="306">
        <f t="shared" si="7"/>
        <v>0</v>
      </c>
    </row>
    <row r="31" spans="1:16" ht="12.75" customHeight="1">
      <c r="A31" s="1827" t="s">
        <v>631</v>
      </c>
      <c r="B31" s="1828"/>
      <c r="C31" s="1828"/>
      <c r="D31" s="1828"/>
      <c r="E31" s="1828"/>
      <c r="F31" s="1828"/>
      <c r="G31" s="81">
        <v>2</v>
      </c>
      <c r="H31" s="81">
        <v>2</v>
      </c>
      <c r="I31" s="81">
        <v>2</v>
      </c>
      <c r="J31" s="81">
        <f t="shared" si="4"/>
        <v>2</v>
      </c>
      <c r="K31" s="82"/>
      <c r="L31" s="307">
        <f t="shared" si="5"/>
        <v>2</v>
      </c>
      <c r="M31" s="112">
        <v>2</v>
      </c>
      <c r="N31" s="115">
        <v>0</v>
      </c>
      <c r="O31" s="305">
        <f t="shared" si="6"/>
        <v>-1</v>
      </c>
      <c r="P31" s="306">
        <f t="shared" si="7"/>
        <v>-1</v>
      </c>
    </row>
    <row r="32" spans="1:16" ht="12.75" customHeight="1">
      <c r="A32" s="1827" t="s">
        <v>633</v>
      </c>
      <c r="B32" s="1828"/>
      <c r="C32" s="1828"/>
      <c r="D32" s="1828"/>
      <c r="E32" s="1828"/>
      <c r="F32" s="1828"/>
      <c r="G32" s="81">
        <v>3</v>
      </c>
      <c r="H32" s="81">
        <v>3</v>
      </c>
      <c r="I32" s="81">
        <v>3</v>
      </c>
      <c r="J32" s="81">
        <f t="shared" si="4"/>
        <v>3</v>
      </c>
      <c r="K32" s="82"/>
      <c r="L32" s="307">
        <f t="shared" si="5"/>
        <v>3</v>
      </c>
      <c r="M32" s="112">
        <v>0</v>
      </c>
      <c r="N32" s="115">
        <v>5</v>
      </c>
      <c r="O32" s="305">
        <f t="shared" si="6"/>
        <v>0.6666666666666667</v>
      </c>
      <c r="P32" s="306" t="e">
        <f t="shared" si="7"/>
        <v>#DIV/0!</v>
      </c>
    </row>
    <row r="33" spans="1:16" ht="12.75" customHeight="1">
      <c r="A33" s="1827" t="s">
        <v>634</v>
      </c>
      <c r="B33" s="1828"/>
      <c r="C33" s="1828"/>
      <c r="D33" s="1828"/>
      <c r="E33" s="1828"/>
      <c r="F33" s="1828"/>
      <c r="G33" s="81">
        <v>133</v>
      </c>
      <c r="H33" s="81">
        <v>130</v>
      </c>
      <c r="I33" s="81">
        <v>130</v>
      </c>
      <c r="J33" s="81">
        <f t="shared" si="4"/>
        <v>131</v>
      </c>
      <c r="K33" s="82"/>
      <c r="L33" s="307">
        <f t="shared" si="5"/>
        <v>131</v>
      </c>
      <c r="M33" s="112">
        <v>65</v>
      </c>
      <c r="N33" s="115">
        <v>65</v>
      </c>
      <c r="O33" s="305">
        <f t="shared" si="6"/>
        <v>-0.5038167938931297</v>
      </c>
      <c r="P33" s="306">
        <f t="shared" si="7"/>
        <v>0</v>
      </c>
    </row>
    <row r="34" spans="1:16" ht="12" customHeight="1">
      <c r="A34" s="1829" t="s">
        <v>1012</v>
      </c>
      <c r="B34" s="1830"/>
      <c r="C34" s="1830"/>
      <c r="D34" s="1830"/>
      <c r="E34" s="1830"/>
      <c r="F34" s="1830"/>
      <c r="G34" s="300"/>
      <c r="H34" s="300"/>
      <c r="I34" s="300"/>
      <c r="J34" s="300">
        <f t="shared" si="0"/>
        <v>0</v>
      </c>
      <c r="K34" s="301"/>
      <c r="L34" s="302">
        <f t="shared" si="1"/>
        <v>0</v>
      </c>
      <c r="M34" s="308">
        <v>0</v>
      </c>
      <c r="N34" s="309"/>
      <c r="O34" s="305" t="e">
        <f t="shared" si="2"/>
        <v>#DIV/0!</v>
      </c>
      <c r="P34" s="306" t="e">
        <f t="shared" si="3"/>
        <v>#DIV/0!</v>
      </c>
    </row>
    <row r="35" spans="1:16" ht="12" customHeight="1">
      <c r="A35" s="1829" t="s">
        <v>597</v>
      </c>
      <c r="B35" s="1830"/>
      <c r="C35" s="1830"/>
      <c r="D35" s="1830"/>
      <c r="E35" s="1830"/>
      <c r="F35" s="1830"/>
      <c r="G35" s="300"/>
      <c r="H35" s="300"/>
      <c r="I35" s="300"/>
      <c r="J35" s="300">
        <f t="shared" si="0"/>
        <v>0</v>
      </c>
      <c r="K35" s="301"/>
      <c r="L35" s="302">
        <f t="shared" si="1"/>
        <v>0</v>
      </c>
      <c r="M35" s="303">
        <v>0</v>
      </c>
      <c r="N35" s="304"/>
      <c r="O35" s="381" t="e">
        <f t="shared" si="2"/>
        <v>#DIV/0!</v>
      </c>
      <c r="P35" s="398" t="e">
        <f t="shared" si="3"/>
        <v>#DIV/0!</v>
      </c>
    </row>
    <row r="36" spans="1:16" ht="12" customHeight="1">
      <c r="A36" s="1664" t="s">
        <v>1398</v>
      </c>
      <c r="B36" s="1665"/>
      <c r="C36" s="1665"/>
      <c r="D36" s="1665"/>
      <c r="E36" s="1665"/>
      <c r="F36" s="1665"/>
      <c r="G36" s="300">
        <v>10</v>
      </c>
      <c r="H36" s="300">
        <v>11</v>
      </c>
      <c r="I36" s="300">
        <v>11</v>
      </c>
      <c r="J36" s="300">
        <f t="shared" si="0"/>
        <v>10.666666666666666</v>
      </c>
      <c r="K36" s="301"/>
      <c r="L36" s="438">
        <f t="shared" si="1"/>
        <v>10.666666666666666</v>
      </c>
      <c r="M36" s="308">
        <v>12</v>
      </c>
      <c r="N36" s="816">
        <v>12</v>
      </c>
      <c r="O36" s="815">
        <f t="shared" si="2"/>
        <v>0.125</v>
      </c>
      <c r="P36" s="306">
        <f t="shared" si="3"/>
        <v>0</v>
      </c>
    </row>
    <row r="37" spans="1:16" ht="12" customHeight="1">
      <c r="A37" s="1664" t="s">
        <v>1356</v>
      </c>
      <c r="B37" s="1665"/>
      <c r="C37" s="1665"/>
      <c r="D37" s="1665"/>
      <c r="E37" s="1665"/>
      <c r="F37" s="1665"/>
      <c r="G37" s="300">
        <v>3</v>
      </c>
      <c r="H37" s="300">
        <v>1</v>
      </c>
      <c r="I37" s="300">
        <v>1</v>
      </c>
      <c r="J37" s="300">
        <f>(G37+H37+I37)/3</f>
        <v>1.6666666666666667</v>
      </c>
      <c r="K37" s="301"/>
      <c r="L37" s="438">
        <f>(G37+H37+I37)/3</f>
        <v>1.6666666666666667</v>
      </c>
      <c r="M37" s="308">
        <v>10</v>
      </c>
      <c r="N37" s="816">
        <v>10</v>
      </c>
      <c r="O37" s="815">
        <f>(N37/L37)-100%</f>
        <v>5</v>
      </c>
      <c r="P37" s="306">
        <f>(N37/M37)-100%</f>
        <v>0</v>
      </c>
    </row>
    <row r="38" spans="1:16" ht="12" customHeight="1">
      <c r="A38" s="1664" t="s">
        <v>598</v>
      </c>
      <c r="B38" s="1665"/>
      <c r="C38" s="1665"/>
      <c r="D38" s="1665"/>
      <c r="E38" s="1665"/>
      <c r="F38" s="1665"/>
      <c r="G38" s="300">
        <v>543</v>
      </c>
      <c r="H38" s="300">
        <v>564</v>
      </c>
      <c r="I38" s="300">
        <v>564</v>
      </c>
      <c r="J38" s="300">
        <f>(G38+H38+I38)/3</f>
        <v>557</v>
      </c>
      <c r="K38" s="301"/>
      <c r="L38" s="490">
        <f t="shared" si="1"/>
        <v>557</v>
      </c>
      <c r="M38" s="308">
        <v>571</v>
      </c>
      <c r="N38" s="309">
        <v>571</v>
      </c>
      <c r="O38" s="305">
        <f t="shared" si="2"/>
        <v>0.025134649910233398</v>
      </c>
      <c r="P38" s="306">
        <f t="shared" si="3"/>
        <v>0</v>
      </c>
    </row>
    <row r="39" spans="1:16" ht="12" customHeight="1">
      <c r="A39" s="1664" t="s">
        <v>1221</v>
      </c>
      <c r="B39" s="1665"/>
      <c r="C39" s="1665"/>
      <c r="D39" s="1665"/>
      <c r="E39" s="1665"/>
      <c r="F39" s="1665"/>
      <c r="G39" s="81">
        <v>221</v>
      </c>
      <c r="H39" s="81">
        <v>221</v>
      </c>
      <c r="I39" s="81">
        <v>221</v>
      </c>
      <c r="J39" s="81">
        <f>(G39+H39+I39)/3</f>
        <v>221</v>
      </c>
      <c r="K39" s="82"/>
      <c r="L39" s="83">
        <f t="shared" si="1"/>
        <v>221</v>
      </c>
      <c r="M39" s="112">
        <v>188</v>
      </c>
      <c r="N39" s="115">
        <v>188</v>
      </c>
      <c r="O39" s="215">
        <f t="shared" si="2"/>
        <v>-0.14932126696832582</v>
      </c>
      <c r="P39" s="174">
        <f t="shared" si="3"/>
        <v>0</v>
      </c>
    </row>
    <row r="40" spans="1:16" ht="12.75" hidden="1">
      <c r="A40" s="1401"/>
      <c r="B40" s="1402"/>
      <c r="C40" s="1402"/>
      <c r="D40" s="1402"/>
      <c r="E40" s="1402"/>
      <c r="F40" s="1402"/>
      <c r="G40" s="1402"/>
      <c r="H40" s="1402"/>
      <c r="I40" s="1402"/>
      <c r="J40" s="1402"/>
      <c r="K40" s="1402"/>
      <c r="L40" s="1802"/>
      <c r="M40" s="1402"/>
      <c r="N40" s="1402"/>
      <c r="O40" s="1802"/>
      <c r="P40" s="1803"/>
    </row>
    <row r="41" spans="1:18" ht="12.75" customHeight="1">
      <c r="A41" s="1719" t="s">
        <v>426</v>
      </c>
      <c r="B41" s="1720"/>
      <c r="C41" s="1720"/>
      <c r="D41" s="1720"/>
      <c r="E41" s="1720"/>
      <c r="F41" s="1720"/>
      <c r="G41" s="1793"/>
      <c r="H41" s="1793"/>
      <c r="I41" s="1793"/>
      <c r="J41" s="1793"/>
      <c r="K41" s="1793"/>
      <c r="L41" s="1793"/>
      <c r="M41" s="1793"/>
      <c r="N41" s="1793"/>
      <c r="O41" s="1793"/>
      <c r="P41" s="1794"/>
      <c r="R41" s="314"/>
    </row>
    <row r="42" spans="1:18" ht="25.5" customHeight="1">
      <c r="A42" s="2075" t="s">
        <v>636</v>
      </c>
      <c r="B42" s="2076"/>
      <c r="C42" s="2076"/>
      <c r="D42" s="2076"/>
      <c r="E42" s="2076"/>
      <c r="F42" s="2076"/>
      <c r="G42" s="74"/>
      <c r="H42" s="74"/>
      <c r="I42" s="74"/>
      <c r="J42" s="74">
        <f>(G42+H42+I42)/3</f>
        <v>0</v>
      </c>
      <c r="K42" s="75"/>
      <c r="L42" s="295">
        <f>(G42+H42+I42)/3</f>
        <v>0</v>
      </c>
      <c r="M42" s="77"/>
      <c r="N42" s="78"/>
      <c r="O42" s="297" t="e">
        <f>(N42/L42)-100%</f>
        <v>#DIV/0!</v>
      </c>
      <c r="P42" s="298" t="e">
        <f>(N42/M42)-100%</f>
        <v>#DIV/0!</v>
      </c>
      <c r="R42" s="314"/>
    </row>
    <row r="43" spans="1:18" ht="12.75" customHeight="1">
      <c r="A43" s="1829" t="s">
        <v>599</v>
      </c>
      <c r="B43" s="1830"/>
      <c r="C43" s="1830"/>
      <c r="D43" s="1830"/>
      <c r="E43" s="1830"/>
      <c r="F43" s="1830"/>
      <c r="G43" s="81"/>
      <c r="H43" s="81"/>
      <c r="I43" s="81"/>
      <c r="J43" s="81">
        <f>(G43+H43+I43)/3</f>
        <v>0</v>
      </c>
      <c r="K43" s="82"/>
      <c r="L43" s="307">
        <f>(G43+H43+I43)/3</f>
        <v>0</v>
      </c>
      <c r="M43" s="84"/>
      <c r="N43" s="85"/>
      <c r="O43" s="305" t="e">
        <f>(N43/L43)-100%</f>
        <v>#DIV/0!</v>
      </c>
      <c r="P43" s="306" t="e">
        <f>(N43/M43)-100%</f>
        <v>#DIV/0!</v>
      </c>
      <c r="R43" s="314"/>
    </row>
    <row r="44" spans="1:18" ht="12.75" customHeight="1">
      <c r="A44" s="1664"/>
      <c r="B44" s="1665"/>
      <c r="C44" s="1665"/>
      <c r="D44" s="1665"/>
      <c r="E44" s="1665"/>
      <c r="F44" s="1665"/>
      <c r="G44" s="81"/>
      <c r="H44" s="81"/>
      <c r="I44" s="81"/>
      <c r="J44" s="81">
        <f>(G44+H44+I44)/3</f>
        <v>0</v>
      </c>
      <c r="K44" s="82"/>
      <c r="L44" s="83">
        <f>(G44+H44+I44)/3</f>
        <v>0</v>
      </c>
      <c r="M44" s="84"/>
      <c r="N44" s="85"/>
      <c r="O44" s="86" t="e">
        <f>(N44/L44)-100%</f>
        <v>#DIV/0!</v>
      </c>
      <c r="P44" s="87" t="e">
        <f>(N44/M44)-100%</f>
        <v>#DIV/0!</v>
      </c>
      <c r="R44" s="314"/>
    </row>
    <row r="45" spans="1:18" ht="12.75" customHeight="1">
      <c r="A45" s="1795"/>
      <c r="B45" s="1796"/>
      <c r="C45" s="1796"/>
      <c r="D45" s="1796"/>
      <c r="E45" s="1796"/>
      <c r="F45" s="1796"/>
      <c r="G45" s="90"/>
      <c r="H45" s="90"/>
      <c r="I45" s="90"/>
      <c r="J45" s="90">
        <f>(G45+H45+I45)/3</f>
        <v>0</v>
      </c>
      <c r="K45" s="91"/>
      <c r="L45" s="92">
        <f>(G45+H45+I45)/3</f>
        <v>0</v>
      </c>
      <c r="M45" s="93"/>
      <c r="N45" s="94"/>
      <c r="O45" s="88" t="e">
        <f>(N45/L45)-100%</f>
        <v>#DIV/0!</v>
      </c>
      <c r="P45" s="89" t="e">
        <f>(N45/M45)-100%</f>
        <v>#DIV/0!</v>
      </c>
      <c r="R45" s="314"/>
    </row>
    <row r="46" spans="1:16" ht="14.25" customHeight="1">
      <c r="A46" s="1719" t="s">
        <v>427</v>
      </c>
      <c r="B46" s="1720"/>
      <c r="C46" s="1720"/>
      <c r="D46" s="1720"/>
      <c r="E46" s="1720"/>
      <c r="F46" s="1720"/>
      <c r="G46" s="1720"/>
      <c r="H46" s="1720"/>
      <c r="I46" s="1720"/>
      <c r="J46" s="1720"/>
      <c r="K46" s="1720"/>
      <c r="L46" s="1720"/>
      <c r="M46" s="1720"/>
      <c r="N46" s="1720"/>
      <c r="O46" s="1720"/>
      <c r="P46" s="1721"/>
    </row>
    <row r="47" spans="1:16" ht="16.5" customHeight="1">
      <c r="A47" s="2160" t="s">
        <v>268</v>
      </c>
      <c r="B47" s="2161"/>
      <c r="C47" s="2161"/>
      <c r="D47" s="2161"/>
      <c r="E47" s="2161"/>
      <c r="F47" s="2161"/>
      <c r="G47" s="1190">
        <v>241371.54</v>
      </c>
      <c r="H47" s="1190">
        <v>241422.86</v>
      </c>
      <c r="I47" s="1190">
        <v>242607.9</v>
      </c>
      <c r="J47" s="1190">
        <f>(G47+H47+I47)/3</f>
        <v>241800.7666666667</v>
      </c>
      <c r="K47" s="1191"/>
      <c r="L47" s="1192">
        <f aca="true" t="shared" si="8" ref="L47:L55">(G47+H47+I47)/3</f>
        <v>241800.7666666667</v>
      </c>
      <c r="M47" s="1191">
        <v>249754.73</v>
      </c>
      <c r="N47" s="1193">
        <f>'[1]COSTO PROCESSO'!$L$744</f>
        <v>239066.00770000002</v>
      </c>
      <c r="O47" s="297">
        <f>(N47/L47)-100%</f>
        <v>-0.01130996813768037</v>
      </c>
      <c r="P47" s="298">
        <f>(N47/M47)-100%</f>
        <v>-0.042796876359458724</v>
      </c>
    </row>
    <row r="48" spans="1:16" ht="12.75">
      <c r="A48" s="2162" t="s">
        <v>600</v>
      </c>
      <c r="B48" s="2163"/>
      <c r="C48" s="2163"/>
      <c r="D48" s="2163"/>
      <c r="E48" s="2163"/>
      <c r="F48" s="2163"/>
      <c r="G48" s="1194">
        <v>20000</v>
      </c>
      <c r="H48" s="1194">
        <v>20000</v>
      </c>
      <c r="I48" s="1194">
        <v>20000</v>
      </c>
      <c r="J48" s="1194">
        <f>(G48+H48+I48)/3</f>
        <v>20000</v>
      </c>
      <c r="K48" s="1195"/>
      <c r="L48" s="1196">
        <f t="shared" si="8"/>
        <v>20000</v>
      </c>
      <c r="M48" s="1197">
        <v>20000</v>
      </c>
      <c r="N48" s="1198">
        <v>20000</v>
      </c>
      <c r="O48" s="305">
        <f>(N48/L48)-100%</f>
        <v>0</v>
      </c>
      <c r="P48" s="306">
        <f>(N48/M48)-100%</f>
        <v>0</v>
      </c>
    </row>
    <row r="49" spans="1:16" ht="12.75">
      <c r="A49" s="2152" t="s">
        <v>1222</v>
      </c>
      <c r="B49" s="2153"/>
      <c r="C49" s="2153"/>
      <c r="D49" s="2153"/>
      <c r="E49" s="2153"/>
      <c r="F49" s="2153"/>
      <c r="G49" s="1194">
        <v>111000</v>
      </c>
      <c r="H49" s="1194">
        <v>114000</v>
      </c>
      <c r="I49" s="1194">
        <v>114000</v>
      </c>
      <c r="J49" s="1194">
        <f>(G49+H49+I49)/3</f>
        <v>113000</v>
      </c>
      <c r="K49" s="1195"/>
      <c r="L49" s="1196">
        <f t="shared" si="8"/>
        <v>113000</v>
      </c>
      <c r="M49" s="1197">
        <v>120000</v>
      </c>
      <c r="N49" s="1198">
        <v>120000</v>
      </c>
      <c r="O49" s="86">
        <f>(N49/L49)-100%</f>
        <v>0.06194690265486735</v>
      </c>
      <c r="P49" s="87">
        <f>(N49/M49)-100%</f>
        <v>0</v>
      </c>
    </row>
    <row r="50" spans="1:16" ht="24" customHeight="1">
      <c r="A50" s="2164" t="s">
        <v>1259</v>
      </c>
      <c r="B50" s="2165"/>
      <c r="C50" s="2165"/>
      <c r="D50" s="2165"/>
      <c r="E50" s="2165"/>
      <c r="F50" s="2166"/>
      <c r="G50" s="1194">
        <v>4050</v>
      </c>
      <c r="H50" s="1194">
        <v>2100</v>
      </c>
      <c r="I50" s="1194">
        <v>2100</v>
      </c>
      <c r="J50" s="1194">
        <f>(G50+H50+I50)/3</f>
        <v>2750</v>
      </c>
      <c r="K50" s="1195"/>
      <c r="L50" s="1196">
        <f t="shared" si="8"/>
        <v>2750</v>
      </c>
      <c r="M50" s="1197">
        <v>1350</v>
      </c>
      <c r="N50" s="1198">
        <v>3250</v>
      </c>
      <c r="O50" s="88">
        <f>(N50/L50)-100%</f>
        <v>0.18181818181818188</v>
      </c>
      <c r="P50" s="89">
        <f>(N50/M50)-100%</f>
        <v>1.4074074074074074</v>
      </c>
    </row>
    <row r="51" spans="1:16" ht="12.75">
      <c r="A51" s="2150" t="s">
        <v>1264</v>
      </c>
      <c r="B51" s="2151"/>
      <c r="C51" s="2151"/>
      <c r="D51" s="2151"/>
      <c r="E51" s="2151"/>
      <c r="F51" s="2151"/>
      <c r="G51" s="1194">
        <v>11000</v>
      </c>
      <c r="H51" s="1194">
        <v>11500</v>
      </c>
      <c r="I51" s="1194">
        <v>11500</v>
      </c>
      <c r="J51" s="1194"/>
      <c r="K51" s="1195"/>
      <c r="L51" s="1196">
        <f t="shared" si="8"/>
        <v>11333.333333333334</v>
      </c>
      <c r="M51" s="1197">
        <v>13500</v>
      </c>
      <c r="N51" s="1198">
        <v>13500</v>
      </c>
      <c r="O51" s="1189"/>
      <c r="P51" s="239"/>
    </row>
    <row r="52" spans="1:16" ht="12.75">
      <c r="A52" s="2150" t="s">
        <v>1265</v>
      </c>
      <c r="B52" s="2151"/>
      <c r="C52" s="2151"/>
      <c r="D52" s="2151"/>
      <c r="E52" s="2151"/>
      <c r="F52" s="2151"/>
      <c r="G52" s="1194">
        <v>40383</v>
      </c>
      <c r="H52" s="1194">
        <v>43793</v>
      </c>
      <c r="I52" s="1194">
        <v>43793</v>
      </c>
      <c r="J52" s="1194"/>
      <c r="K52" s="1195"/>
      <c r="L52" s="1196">
        <f t="shared" si="8"/>
        <v>42656.333333333336</v>
      </c>
      <c r="M52" s="1197">
        <v>0</v>
      </c>
      <c r="N52" s="1198">
        <v>0</v>
      </c>
      <c r="O52" s="1189"/>
      <c r="P52" s="239"/>
    </row>
    <row r="53" spans="1:16" ht="12.75">
      <c r="A53" s="2150" t="s">
        <v>1266</v>
      </c>
      <c r="B53" s="2151"/>
      <c r="C53" s="2151"/>
      <c r="D53" s="2151"/>
      <c r="E53" s="2151"/>
      <c r="F53" s="2151"/>
      <c r="G53" s="1194">
        <v>1500</v>
      </c>
      <c r="H53" s="1194">
        <v>1500</v>
      </c>
      <c r="I53" s="1194">
        <v>1500</v>
      </c>
      <c r="J53" s="1194"/>
      <c r="K53" s="1195"/>
      <c r="L53" s="1196">
        <f t="shared" si="8"/>
        <v>1500</v>
      </c>
      <c r="M53" s="1197">
        <v>1500</v>
      </c>
      <c r="N53" s="1198">
        <v>1500</v>
      </c>
      <c r="O53" s="1189"/>
      <c r="P53" s="239"/>
    </row>
    <row r="54" spans="1:16" ht="12.75">
      <c r="A54" s="2156" t="s">
        <v>1267</v>
      </c>
      <c r="B54" s="2157"/>
      <c r="C54" s="2157"/>
      <c r="D54" s="2157"/>
      <c r="E54" s="2157"/>
      <c r="F54" s="2157"/>
      <c r="G54" s="1199">
        <v>7500</v>
      </c>
      <c r="H54" s="1199">
        <v>4506</v>
      </c>
      <c r="I54" s="1199">
        <v>4506</v>
      </c>
      <c r="J54" s="1199"/>
      <c r="K54" s="1200"/>
      <c r="L54" s="1196">
        <f t="shared" si="8"/>
        <v>5504</v>
      </c>
      <c r="M54" s="1201">
        <v>10000</v>
      </c>
      <c r="N54" s="1202">
        <v>10000</v>
      </c>
      <c r="O54" s="1189"/>
      <c r="P54" s="239"/>
    </row>
    <row r="55" spans="1:16" ht="12.75">
      <c r="A55" s="2167" t="s">
        <v>443</v>
      </c>
      <c r="B55" s="2168"/>
      <c r="C55" s="2168"/>
      <c r="D55" s="2168"/>
      <c r="E55" s="2168"/>
      <c r="F55" s="2168"/>
      <c r="G55" s="1303">
        <v>6887</v>
      </c>
      <c r="H55" s="1303">
        <v>5910</v>
      </c>
      <c r="I55" s="1303">
        <v>10889</v>
      </c>
      <c r="J55" s="1303"/>
      <c r="K55" s="1304"/>
      <c r="L55" s="1196">
        <f t="shared" si="8"/>
        <v>7895.333333333333</v>
      </c>
      <c r="M55" s="1305">
        <v>12713</v>
      </c>
      <c r="N55" s="1306">
        <v>12713</v>
      </c>
      <c r="O55" s="1189"/>
      <c r="P55" s="239"/>
    </row>
    <row r="56" spans="1:19" ht="12" customHeight="1">
      <c r="A56" s="1719" t="s">
        <v>428</v>
      </c>
      <c r="B56" s="1720"/>
      <c r="C56" s="1720"/>
      <c r="D56" s="1720"/>
      <c r="E56" s="1720"/>
      <c r="F56" s="1720"/>
      <c r="G56" s="1720"/>
      <c r="H56" s="1720"/>
      <c r="I56" s="1720"/>
      <c r="J56" s="1720"/>
      <c r="K56" s="1720"/>
      <c r="L56" s="1720"/>
      <c r="M56" s="1720"/>
      <c r="N56" s="1720"/>
      <c r="O56" s="1720"/>
      <c r="P56" s="1721"/>
      <c r="S56" s="316"/>
    </row>
    <row r="57" spans="1:16" ht="15" customHeight="1">
      <c r="A57" s="2051" t="s">
        <v>394</v>
      </c>
      <c r="B57" s="2052"/>
      <c r="C57" s="2052"/>
      <c r="D57" s="2052"/>
      <c r="E57" s="2052"/>
      <c r="F57" s="2052"/>
      <c r="G57" s="195"/>
      <c r="H57" s="195"/>
      <c r="I57" s="195"/>
      <c r="J57" s="195">
        <f>(G57+H57+I57)/3</f>
        <v>0</v>
      </c>
      <c r="K57" s="317"/>
      <c r="L57" s="318">
        <f>(G57+H57+I57)/3</f>
        <v>0</v>
      </c>
      <c r="M57" s="196"/>
      <c r="N57" s="197"/>
      <c r="O57" s="297" t="e">
        <f>(N57/L57)-100%</f>
        <v>#DIV/0!</v>
      </c>
      <c r="P57" s="298" t="e">
        <f>(N57/M57)-100%</f>
        <v>#DIV/0!</v>
      </c>
    </row>
    <row r="58" spans="1:16" ht="12.75">
      <c r="A58" s="2148" t="s">
        <v>601</v>
      </c>
      <c r="B58" s="2149"/>
      <c r="C58" s="2149"/>
      <c r="D58" s="2149"/>
      <c r="E58" s="2149"/>
      <c r="F58" s="2149"/>
      <c r="G58" s="300"/>
      <c r="H58" s="300"/>
      <c r="I58" s="300"/>
      <c r="J58" s="300">
        <f>(G58+H58+I58)/3</f>
        <v>0</v>
      </c>
      <c r="K58" s="301"/>
      <c r="L58" s="302">
        <f>(G58+H58+I58)/3</f>
        <v>0</v>
      </c>
      <c r="M58" s="303"/>
      <c r="N58" s="304"/>
      <c r="O58" s="305" t="e">
        <f>(N58/L58)-100%</f>
        <v>#DIV/0!</v>
      </c>
      <c r="P58" s="306" t="e">
        <f>(N58/M58)-100%</f>
        <v>#DIV/0!</v>
      </c>
    </row>
    <row r="59" spans="1:16" ht="13.5" thickBot="1">
      <c r="A59" s="2154" t="s">
        <v>602</v>
      </c>
      <c r="B59" s="2155"/>
      <c r="C59" s="2155"/>
      <c r="D59" s="2155"/>
      <c r="E59" s="2155"/>
      <c r="F59" s="2155"/>
      <c r="G59" s="491"/>
      <c r="H59" s="491"/>
      <c r="I59" s="491"/>
      <c r="J59" s="491">
        <f>(G59+H59+I59)/3</f>
        <v>0</v>
      </c>
      <c r="K59" s="492"/>
      <c r="L59" s="493">
        <f>(G59+H59+I59)/3</f>
        <v>0</v>
      </c>
      <c r="M59" s="494"/>
      <c r="N59" s="495"/>
      <c r="O59" s="496" t="e">
        <f>(N59/L59)-100%</f>
        <v>#DIV/0!</v>
      </c>
      <c r="P59" s="497" t="e">
        <f>(N59/M59)-100%</f>
        <v>#DIV/0!</v>
      </c>
    </row>
    <row r="60" spans="1:16" ht="18.75" customHeight="1" thickBot="1">
      <c r="A60" s="1811"/>
      <c r="B60" s="1802"/>
      <c r="C60" s="1802"/>
      <c r="D60" s="1802"/>
      <c r="E60" s="1802"/>
      <c r="F60" s="1802"/>
      <c r="G60" s="1802"/>
      <c r="H60" s="1802"/>
      <c r="I60" s="1802"/>
      <c r="J60" s="1802"/>
      <c r="K60" s="1802"/>
      <c r="L60" s="1802"/>
      <c r="M60" s="1802"/>
      <c r="N60" s="1802"/>
      <c r="O60" s="1802"/>
      <c r="P60" s="1803"/>
    </row>
    <row r="61" spans="1:16" ht="12.75">
      <c r="A61" s="1823" t="s">
        <v>430</v>
      </c>
      <c r="B61" s="1824"/>
      <c r="C61" s="1824"/>
      <c r="D61" s="1824"/>
      <c r="E61" s="1824"/>
      <c r="F61" s="1825"/>
      <c r="G61" s="1808" t="s">
        <v>434</v>
      </c>
      <c r="H61" s="1809"/>
      <c r="I61" s="1809"/>
      <c r="J61" s="1809"/>
      <c r="K61" s="1809"/>
      <c r="L61" s="1809"/>
      <c r="M61" s="1809"/>
      <c r="N61" s="1809"/>
      <c r="O61" s="1809"/>
      <c r="P61" s="1810"/>
    </row>
    <row r="62" spans="1:16" ht="26.25" customHeight="1">
      <c r="A62" s="1680" t="s">
        <v>1234</v>
      </c>
      <c r="B62" s="1681"/>
      <c r="C62" s="1682"/>
      <c r="D62" s="319" t="s">
        <v>432</v>
      </c>
      <c r="E62" s="1698" t="s">
        <v>675</v>
      </c>
      <c r="F62" s="1699"/>
      <c r="G62" s="1680" t="s">
        <v>1235</v>
      </c>
      <c r="H62" s="1681"/>
      <c r="I62" s="1681"/>
      <c r="J62" s="320"/>
      <c r="K62" s="320"/>
      <c r="L62" s="1695" t="s">
        <v>1236</v>
      </c>
      <c r="M62" s="1682"/>
      <c r="N62" s="1681" t="s">
        <v>1237</v>
      </c>
      <c r="O62" s="1681"/>
      <c r="P62" s="1726"/>
    </row>
    <row r="63" spans="1:16" ht="12.75">
      <c r="A63" s="1675" t="s">
        <v>1021</v>
      </c>
      <c r="B63" s="1676"/>
      <c r="C63" s="1677"/>
      <c r="D63" s="321" t="s">
        <v>837</v>
      </c>
      <c r="E63" s="1678">
        <v>0.22</v>
      </c>
      <c r="F63" s="1679"/>
      <c r="G63" s="1675"/>
      <c r="H63" s="1676"/>
      <c r="I63" s="1676"/>
      <c r="J63" s="1676"/>
      <c r="K63" s="1677"/>
      <c r="L63" s="1700"/>
      <c r="M63" s="1677"/>
      <c r="N63" s="1700"/>
      <c r="O63" s="1676"/>
      <c r="P63" s="1679"/>
    </row>
    <row r="64" spans="1:16" ht="12.75">
      <c r="A64" s="1675" t="s">
        <v>1022</v>
      </c>
      <c r="B64" s="1676"/>
      <c r="C64" s="1677"/>
      <c r="D64" s="321" t="s">
        <v>774</v>
      </c>
      <c r="E64" s="1678">
        <v>0.2</v>
      </c>
      <c r="F64" s="1679"/>
      <c r="G64" s="1675"/>
      <c r="H64" s="1676"/>
      <c r="I64" s="1676"/>
      <c r="J64" s="1676"/>
      <c r="K64" s="1677"/>
      <c r="L64" s="1700"/>
      <c r="M64" s="1677"/>
      <c r="N64" s="1700"/>
      <c r="O64" s="1676"/>
      <c r="P64" s="1679"/>
    </row>
    <row r="65" spans="1:16" ht="13.5" thickBot="1">
      <c r="A65" s="1670"/>
      <c r="B65" s="1671"/>
      <c r="C65" s="1672"/>
      <c r="D65" s="322"/>
      <c r="E65" s="1671"/>
      <c r="F65" s="1674"/>
      <c r="G65" s="1670"/>
      <c r="H65" s="1671"/>
      <c r="I65" s="1671"/>
      <c r="J65" s="1671"/>
      <c r="K65" s="1672"/>
      <c r="L65" s="1685"/>
      <c r="M65" s="1672"/>
      <c r="N65" s="1685"/>
      <c r="O65" s="1671"/>
      <c r="P65" s="1674"/>
    </row>
    <row r="66" spans="1:17" ht="13.5">
      <c r="A66" s="103"/>
      <c r="B66" s="6"/>
      <c r="C66" s="6"/>
      <c r="D66" s="6"/>
      <c r="E66" s="6"/>
      <c r="F66" s="6"/>
      <c r="G66" s="6"/>
      <c r="H66" s="6"/>
      <c r="I66" s="6"/>
      <c r="J66" s="6"/>
      <c r="K66" s="6"/>
      <c r="L66" s="6"/>
      <c r="M66" s="6"/>
      <c r="N66" s="6"/>
      <c r="O66" s="6"/>
      <c r="P66" s="50"/>
      <c r="Q66" s="282"/>
    </row>
    <row r="67" spans="1:17" ht="14.25" thickBot="1">
      <c r="A67" s="103"/>
      <c r="B67" s="6"/>
      <c r="C67" s="6"/>
      <c r="D67" s="6"/>
      <c r="E67" s="6"/>
      <c r="F67" s="6"/>
      <c r="G67" s="6"/>
      <c r="H67" s="6"/>
      <c r="I67" s="6"/>
      <c r="J67" s="6"/>
      <c r="K67" s="6"/>
      <c r="L67" s="6"/>
      <c r="M67" s="6"/>
      <c r="N67" s="6"/>
      <c r="O67" s="49"/>
      <c r="P67" s="51"/>
      <c r="Q67" s="282"/>
    </row>
    <row r="68" spans="1:17" ht="12.75" customHeight="1">
      <c r="A68" s="1755" t="s">
        <v>196</v>
      </c>
      <c r="B68" s="1756"/>
      <c r="C68" s="1756"/>
      <c r="D68" s="1756"/>
      <c r="E68" s="1756"/>
      <c r="F68" s="1756"/>
      <c r="G68" s="1756"/>
      <c r="H68" s="1756"/>
      <c r="I68" s="1756"/>
      <c r="J68" s="1756"/>
      <c r="K68" s="1757"/>
      <c r="L68" s="1812" t="s">
        <v>1250</v>
      </c>
      <c r="M68" s="1752" t="s">
        <v>1249</v>
      </c>
      <c r="N68" s="1789" t="s">
        <v>200</v>
      </c>
      <c r="O68" s="1816" t="s">
        <v>402</v>
      </c>
      <c r="P68" s="1797" t="s">
        <v>401</v>
      </c>
      <c r="Q68" s="282"/>
    </row>
    <row r="69" spans="1:17" ht="16.5" customHeight="1" thickBot="1">
      <c r="A69" s="1758"/>
      <c r="B69" s="1759"/>
      <c r="C69" s="1759"/>
      <c r="D69" s="1759"/>
      <c r="E69" s="1759"/>
      <c r="F69" s="1759"/>
      <c r="G69" s="1759"/>
      <c r="H69" s="1759"/>
      <c r="I69" s="1759"/>
      <c r="J69" s="1759"/>
      <c r="K69" s="1760"/>
      <c r="L69" s="1813"/>
      <c r="M69" s="1753"/>
      <c r="N69" s="1790"/>
      <c r="O69" s="1817"/>
      <c r="P69" s="1798"/>
      <c r="Q69" s="282"/>
    </row>
    <row r="70" spans="1:17" ht="16.5" customHeight="1" thickBot="1" thickTop="1">
      <c r="A70" s="1709" t="s">
        <v>396</v>
      </c>
      <c r="B70" s="1710"/>
      <c r="C70" s="1710"/>
      <c r="D70" s="1710"/>
      <c r="E70" s="1710"/>
      <c r="F70" s="1710"/>
      <c r="G70" s="1710"/>
      <c r="H70" s="1710"/>
      <c r="I70" s="1710"/>
      <c r="J70" s="1710"/>
      <c r="K70" s="1711"/>
      <c r="L70" s="323"/>
      <c r="M70" s="323"/>
      <c r="N70" s="324"/>
      <c r="O70" s="323"/>
      <c r="P70" s="325"/>
      <c r="Q70" s="282"/>
    </row>
    <row r="71" spans="1:19" ht="23.25" customHeight="1" thickTop="1">
      <c r="A71" s="1751" t="s">
        <v>790</v>
      </c>
      <c r="B71" s="1704"/>
      <c r="C71" s="1704"/>
      <c r="D71" s="1704"/>
      <c r="E71" s="1704"/>
      <c r="F71" s="1704"/>
      <c r="G71" s="1704"/>
      <c r="H71" s="1704"/>
      <c r="I71" s="1704"/>
      <c r="J71" s="1704"/>
      <c r="K71" s="1705"/>
      <c r="L71" s="362">
        <f>L25/L26</f>
        <v>0.1644781144781145</v>
      </c>
      <c r="M71" s="399">
        <f>M25/M26</f>
        <v>0.16464646464646465</v>
      </c>
      <c r="N71" s="487">
        <f>N25/N26</f>
        <v>0.16464646464646465</v>
      </c>
      <c r="O71" s="331">
        <f>N71-M71</f>
        <v>0</v>
      </c>
      <c r="P71" s="330" t="str">
        <f>IF(N71&gt;=M71,"OK","NOOK")</f>
        <v>OK</v>
      </c>
      <c r="Q71" s="282"/>
      <c r="R71" s="299"/>
      <c r="S71" s="299"/>
    </row>
    <row r="72" spans="1:17" ht="24.75" customHeight="1">
      <c r="A72" s="1707" t="s">
        <v>683</v>
      </c>
      <c r="B72" s="1708"/>
      <c r="C72" s="1708"/>
      <c r="D72" s="1708"/>
      <c r="E72" s="1708"/>
      <c r="F72" s="1708"/>
      <c r="G72" s="1708"/>
      <c r="H72" s="1708"/>
      <c r="I72" s="1708"/>
      <c r="J72" s="1708"/>
      <c r="K72" s="1708"/>
      <c r="L72" s="534">
        <f>L27/(L36+L37)</f>
        <v>215</v>
      </c>
      <c r="M72" s="655">
        <f>M27/(M36+M37)</f>
        <v>145.45454545454547</v>
      </c>
      <c r="N72" s="656">
        <f>N27/(N36+N37)</f>
        <v>152.27272727272728</v>
      </c>
      <c r="O72" s="534">
        <f>N72-M72</f>
        <v>6.818181818181813</v>
      </c>
      <c r="P72" s="330" t="str">
        <f>IF(N72&gt;=M72,"OK","NOOK")</f>
        <v>OK</v>
      </c>
      <c r="Q72" s="1230" t="s">
        <v>1315</v>
      </c>
    </row>
    <row r="73" spans="1:17" ht="0.75" customHeight="1">
      <c r="A73" s="1844" t="s">
        <v>682</v>
      </c>
      <c r="B73" s="1845"/>
      <c r="C73" s="1845"/>
      <c r="D73" s="1845"/>
      <c r="E73" s="1845"/>
      <c r="F73" s="1845"/>
      <c r="G73" s="1845"/>
      <c r="H73" s="1845"/>
      <c r="I73" s="1846"/>
      <c r="J73" s="63"/>
      <c r="K73" s="63"/>
      <c r="L73" s="434" t="e">
        <f>L34/L35</f>
        <v>#DIV/0!</v>
      </c>
      <c r="M73" s="402" t="e">
        <f>M34/M35</f>
        <v>#DIV/0!</v>
      </c>
      <c r="N73" s="403" t="e">
        <f>N34/N35</f>
        <v>#DIV/0!</v>
      </c>
      <c r="O73" s="434" t="e">
        <f>N73-M73</f>
        <v>#DIV/0!</v>
      </c>
      <c r="P73" s="425" t="e">
        <f>IF(N73&gt;=M73,"OK","NOOK")</f>
        <v>#DIV/0!</v>
      </c>
      <c r="Q73" s="282"/>
    </row>
    <row r="74" spans="1:17" ht="24.75" customHeight="1">
      <c r="A74" s="1981" t="s">
        <v>1163</v>
      </c>
      <c r="B74" s="1982"/>
      <c r="C74" s="1982"/>
      <c r="D74" s="1982"/>
      <c r="E74" s="1982"/>
      <c r="F74" s="1982"/>
      <c r="G74" s="1982"/>
      <c r="H74" s="1982"/>
      <c r="I74" s="2105"/>
      <c r="J74" s="1706"/>
      <c r="K74" s="1706"/>
      <c r="L74" s="408">
        <f>L28/L29</f>
        <v>1</v>
      </c>
      <c r="M74" s="498">
        <f>M28/M29</f>
        <v>1</v>
      </c>
      <c r="N74" s="410">
        <f>N28/N29</f>
        <v>1</v>
      </c>
      <c r="O74" s="434">
        <f>N74-M74</f>
        <v>0</v>
      </c>
      <c r="P74" s="425" t="str">
        <f>IF(N74&gt;=M74,"OK","NOOK")</f>
        <v>OK</v>
      </c>
      <c r="Q74" s="282"/>
    </row>
    <row r="75" spans="1:17" ht="24.75" customHeight="1" thickBot="1">
      <c r="A75" s="1836"/>
      <c r="B75" s="1837"/>
      <c r="C75" s="1837"/>
      <c r="D75" s="1837"/>
      <c r="E75" s="1837"/>
      <c r="F75" s="1837"/>
      <c r="G75" s="1837"/>
      <c r="H75" s="1837"/>
      <c r="I75" s="1837"/>
      <c r="J75" s="1706"/>
      <c r="K75" s="1706"/>
      <c r="L75" s="408"/>
      <c r="M75" s="464"/>
      <c r="N75" s="410"/>
      <c r="O75" s="408"/>
      <c r="P75" s="407"/>
      <c r="Q75" s="282"/>
    </row>
    <row r="76" spans="1:17" ht="15" customHeight="1" thickBot="1" thickTop="1">
      <c r="A76" s="1709" t="s">
        <v>397</v>
      </c>
      <c r="B76" s="1710"/>
      <c r="C76" s="1710"/>
      <c r="D76" s="1710"/>
      <c r="E76" s="1710"/>
      <c r="F76" s="1710"/>
      <c r="G76" s="1710"/>
      <c r="H76" s="1710"/>
      <c r="I76" s="1710"/>
      <c r="J76" s="1710"/>
      <c r="K76" s="1711"/>
      <c r="L76" s="334"/>
      <c r="M76" s="335"/>
      <c r="N76" s="324"/>
      <c r="O76" s="323"/>
      <c r="P76" s="336"/>
      <c r="Q76" s="282"/>
    </row>
    <row r="77" spans="1:17" ht="27.75" customHeight="1" thickTop="1">
      <c r="A77" s="1703" t="s">
        <v>636</v>
      </c>
      <c r="B77" s="1704"/>
      <c r="C77" s="1704"/>
      <c r="D77" s="1704"/>
      <c r="E77" s="1704"/>
      <c r="F77" s="1704"/>
      <c r="G77" s="1704"/>
      <c r="H77" s="1704"/>
      <c r="I77" s="1704"/>
      <c r="J77" s="1704"/>
      <c r="K77" s="1705"/>
      <c r="L77" s="326">
        <f>L42</f>
        <v>0</v>
      </c>
      <c r="M77" s="327">
        <f>M42</f>
        <v>0</v>
      </c>
      <c r="N77" s="328">
        <f>N42</f>
        <v>0</v>
      </c>
      <c r="O77" s="329">
        <f>N77-M77</f>
        <v>0</v>
      </c>
      <c r="P77" s="330" t="str">
        <f>IF(N77&lt;=M77,"OK","NOOK")</f>
        <v>OK</v>
      </c>
      <c r="Q77" s="282"/>
    </row>
    <row r="78" spans="1:17" ht="21" customHeight="1">
      <c r="A78" s="1712" t="s">
        <v>599</v>
      </c>
      <c r="B78" s="1713"/>
      <c r="C78" s="1713"/>
      <c r="D78" s="1713"/>
      <c r="E78" s="1713"/>
      <c r="F78" s="1713"/>
      <c r="G78" s="1713"/>
      <c r="H78" s="1713"/>
      <c r="I78" s="1713"/>
      <c r="J78" s="1713"/>
      <c r="K78" s="1714"/>
      <c r="L78" s="329">
        <f>L47/L24</f>
        <v>28.06415583410709</v>
      </c>
      <c r="M78" s="449">
        <f>M43</f>
        <v>0</v>
      </c>
      <c r="N78" s="448">
        <f>N43</f>
        <v>0</v>
      </c>
      <c r="O78" s="329">
        <f>N78-M78</f>
        <v>0</v>
      </c>
      <c r="P78" s="330" t="str">
        <f>IF(N78&lt;=M78,"OK","NOOK")</f>
        <v>OK</v>
      </c>
      <c r="Q78" s="282"/>
    </row>
    <row r="79" spans="1:17" ht="21" customHeight="1">
      <c r="A79" s="1712"/>
      <c r="B79" s="1713"/>
      <c r="C79" s="1713"/>
      <c r="D79" s="1713"/>
      <c r="E79" s="1713"/>
      <c r="F79" s="1713"/>
      <c r="G79" s="1713"/>
      <c r="H79" s="1713"/>
      <c r="I79" s="1713"/>
      <c r="J79" s="1713"/>
      <c r="K79" s="1714"/>
      <c r="L79" s="499"/>
      <c r="M79" s="500"/>
      <c r="N79" s="416"/>
      <c r="O79" s="408"/>
      <c r="P79" s="417"/>
      <c r="Q79" s="282"/>
    </row>
    <row r="80" spans="1:17" ht="25.5" customHeight="1" thickBot="1">
      <c r="A80" s="1761"/>
      <c r="B80" s="1730"/>
      <c r="C80" s="1730"/>
      <c r="D80" s="1730"/>
      <c r="E80" s="1730"/>
      <c r="F80" s="1730"/>
      <c r="G80" s="1730"/>
      <c r="H80" s="1730"/>
      <c r="I80" s="1730"/>
      <c r="J80" s="1730"/>
      <c r="K80" s="1762"/>
      <c r="L80" s="339"/>
      <c r="M80" s="340"/>
      <c r="N80" s="341"/>
      <c r="O80" s="342"/>
      <c r="P80" s="343"/>
      <c r="Q80" s="282"/>
    </row>
    <row r="81" spans="1:17" ht="15" customHeight="1" thickBot="1" thickTop="1">
      <c r="A81" s="1709" t="s">
        <v>398</v>
      </c>
      <c r="B81" s="1710"/>
      <c r="C81" s="1710"/>
      <c r="D81" s="1710"/>
      <c r="E81" s="1710"/>
      <c r="F81" s="1710"/>
      <c r="G81" s="1710"/>
      <c r="H81" s="1710"/>
      <c r="I81" s="1710"/>
      <c r="J81" s="1710"/>
      <c r="K81" s="1711"/>
      <c r="L81" s="344"/>
      <c r="M81" s="345"/>
      <c r="N81" s="324"/>
      <c r="O81" s="323"/>
      <c r="P81" s="346"/>
      <c r="Q81" s="282"/>
    </row>
    <row r="82" spans="1:17" ht="23.25" customHeight="1" thickTop="1">
      <c r="A82" s="1841" t="s">
        <v>791</v>
      </c>
      <c r="B82" s="1749"/>
      <c r="C82" s="1749"/>
      <c r="D82" s="1749"/>
      <c r="E82" s="1749"/>
      <c r="F82" s="1749"/>
      <c r="G82" s="1749"/>
      <c r="H82" s="1749"/>
      <c r="I82" s="1749"/>
      <c r="J82" s="1842"/>
      <c r="K82" s="1843"/>
      <c r="L82" s="347">
        <f>L48/L38</f>
        <v>35.90664272890485</v>
      </c>
      <c r="M82" s="475">
        <f>M48/M38</f>
        <v>35.02626970227671</v>
      </c>
      <c r="N82" s="349">
        <f>N48/N38</f>
        <v>35.02626970227671</v>
      </c>
      <c r="O82" s="347">
        <f>N82-M82</f>
        <v>0</v>
      </c>
      <c r="P82" s="450" t="str">
        <f>IF(N82&gt;=M82,"OK","NOOK")</f>
        <v>OK</v>
      </c>
      <c r="Q82" s="282"/>
    </row>
    <row r="83" spans="1:17" ht="23.25" customHeight="1">
      <c r="A83" s="1826" t="s">
        <v>792</v>
      </c>
      <c r="B83" s="1708"/>
      <c r="C83" s="1708"/>
      <c r="D83" s="1708"/>
      <c r="E83" s="1708"/>
      <c r="F83" s="1708"/>
      <c r="G83" s="1708"/>
      <c r="H83" s="1708"/>
      <c r="I83" s="1708"/>
      <c r="J83" s="23"/>
      <c r="K83" s="104"/>
      <c r="L83" s="426">
        <f>L48/L49</f>
        <v>0.17699115044247787</v>
      </c>
      <c r="M83" s="501">
        <f>M48/M49</f>
        <v>0.16666666666666666</v>
      </c>
      <c r="N83" s="502">
        <f>N48/N49</f>
        <v>0.16666666666666666</v>
      </c>
      <c r="O83" s="426">
        <f>N83-M83</f>
        <v>0</v>
      </c>
      <c r="P83" s="503" t="str">
        <f>IF(N83&lt;=M83,"OK","NOOK")</f>
        <v>OK</v>
      </c>
      <c r="Q83" s="282"/>
    </row>
    <row r="84" spans="1:17" ht="23.25" customHeight="1">
      <c r="A84" s="1981" t="s">
        <v>554</v>
      </c>
      <c r="B84" s="1982"/>
      <c r="C84" s="1982"/>
      <c r="D84" s="1982"/>
      <c r="E84" s="1982"/>
      <c r="F84" s="1982"/>
      <c r="G84" s="1982"/>
      <c r="H84" s="1982"/>
      <c r="I84" s="1982"/>
      <c r="J84" s="23"/>
      <c r="K84" s="104"/>
      <c r="L84" s="426">
        <f>L49/L39</f>
        <v>511.3122171945701</v>
      </c>
      <c r="M84" s="501">
        <f>M49/M39</f>
        <v>638.2978723404256</v>
      </c>
      <c r="N84" s="502">
        <f>N49/N39</f>
        <v>638.2978723404256</v>
      </c>
      <c r="O84" s="426">
        <f>N84-M84</f>
        <v>0</v>
      </c>
      <c r="P84" s="503" t="str">
        <f>IF(N84&lt;=M84,"OK","NOOK")</f>
        <v>OK</v>
      </c>
      <c r="Q84" s="282"/>
    </row>
    <row r="85" spans="1:16" ht="26.25" customHeight="1" thickBot="1">
      <c r="A85" s="1981" t="s">
        <v>630</v>
      </c>
      <c r="B85" s="1708"/>
      <c r="C85" s="1708"/>
      <c r="D85" s="1708"/>
      <c r="E85" s="1708"/>
      <c r="F85" s="1708"/>
      <c r="G85" s="1708"/>
      <c r="H85" s="1708"/>
      <c r="I85" s="1708"/>
      <c r="J85" s="1831"/>
      <c r="K85" s="1831"/>
      <c r="L85" s="897">
        <f>L50/L28</f>
        <v>458.3333333333333</v>
      </c>
      <c r="M85" s="898">
        <f>M50/M28</f>
        <v>192.85714285714286</v>
      </c>
      <c r="N85" s="566">
        <f>N50/N28</f>
        <v>650</v>
      </c>
      <c r="O85" s="426">
        <f>N85-M85</f>
        <v>457.1428571428571</v>
      </c>
      <c r="P85" s="503" t="str">
        <f>IF(N85&gt;=M85,"OK","NOOK")</f>
        <v>OK</v>
      </c>
    </row>
    <row r="86" spans="1:17" ht="14.25" customHeight="1" thickBot="1" thickTop="1">
      <c r="A86" s="1709" t="s">
        <v>399</v>
      </c>
      <c r="B86" s="1710"/>
      <c r="C86" s="1710"/>
      <c r="D86" s="1710"/>
      <c r="E86" s="1710"/>
      <c r="F86" s="1710"/>
      <c r="G86" s="1710"/>
      <c r="H86" s="1710"/>
      <c r="I86" s="1710"/>
      <c r="J86" s="1710"/>
      <c r="K86" s="1710"/>
      <c r="L86" s="509"/>
      <c r="M86" s="510"/>
      <c r="N86" s="360"/>
      <c r="O86" s="458"/>
      <c r="P86" s="511"/>
      <c r="Q86" s="282"/>
    </row>
    <row r="87" spans="1:17" ht="24.75" customHeight="1" thickTop="1">
      <c r="A87" s="2158" t="s">
        <v>685</v>
      </c>
      <c r="B87" s="2029"/>
      <c r="C87" s="2029"/>
      <c r="D87" s="2029"/>
      <c r="E87" s="2029"/>
      <c r="F87" s="2029"/>
      <c r="G87" s="2029"/>
      <c r="H87" s="2029"/>
      <c r="I87" s="2029"/>
      <c r="J87" s="2029"/>
      <c r="K87" s="2159"/>
      <c r="L87" s="362">
        <f>L57</f>
        <v>0</v>
      </c>
      <c r="M87" s="399">
        <f>M57</f>
        <v>0</v>
      </c>
      <c r="N87" s="487">
        <f>N57</f>
        <v>0</v>
      </c>
      <c r="O87" s="362">
        <f>N87-M87</f>
        <v>0</v>
      </c>
      <c r="P87" s="450" t="str">
        <f>IF(N87&gt;=M87,"OK","NOOK")</f>
        <v>OK</v>
      </c>
      <c r="Q87" s="282"/>
    </row>
    <row r="88" spans="1:17" ht="23.25" customHeight="1">
      <c r="A88" s="1712" t="s">
        <v>619</v>
      </c>
      <c r="B88" s="1713"/>
      <c r="C88" s="1713"/>
      <c r="D88" s="1713"/>
      <c r="E88" s="1713"/>
      <c r="F88" s="1713"/>
      <c r="G88" s="1713"/>
      <c r="H88" s="1713"/>
      <c r="I88" s="1713"/>
      <c r="J88" s="1713"/>
      <c r="K88" s="1714"/>
      <c r="L88" s="331" t="e">
        <f>L58/L59</f>
        <v>#DIV/0!</v>
      </c>
      <c r="M88" s="332" t="e">
        <f>M58/M59</f>
        <v>#DIV/0!</v>
      </c>
      <c r="N88" s="333" t="e">
        <f>N58/N59</f>
        <v>#DIV/0!</v>
      </c>
      <c r="O88" s="512" t="e">
        <f>N88-M88</f>
        <v>#DIV/0!</v>
      </c>
      <c r="P88" s="513" t="e">
        <f>IF(N88&gt;=M88,"OK","NOOK")</f>
        <v>#DIV/0!</v>
      </c>
      <c r="Q88" s="282"/>
    </row>
    <row r="89" spans="1:17" ht="20.25" customHeight="1">
      <c r="A89" s="1746"/>
      <c r="B89" s="1708"/>
      <c r="C89" s="1708"/>
      <c r="D89" s="1708"/>
      <c r="E89" s="1708"/>
      <c r="F89" s="1708"/>
      <c r="G89" s="1708"/>
      <c r="H89" s="1708"/>
      <c r="I89" s="1708"/>
      <c r="J89" s="1708"/>
      <c r="K89" s="1747"/>
      <c r="L89" s="499"/>
      <c r="M89" s="498"/>
      <c r="N89" s="416"/>
      <c r="O89" s="817"/>
      <c r="P89" s="417"/>
      <c r="Q89" s="282"/>
    </row>
    <row r="90" spans="1:17" ht="22.5" customHeight="1" thickBot="1">
      <c r="A90" s="1743"/>
      <c r="B90" s="1744"/>
      <c r="C90" s="1744"/>
      <c r="D90" s="1744"/>
      <c r="E90" s="1744"/>
      <c r="F90" s="1744"/>
      <c r="G90" s="1744"/>
      <c r="H90" s="1744"/>
      <c r="I90" s="1744"/>
      <c r="J90" s="1744"/>
      <c r="K90" s="1745"/>
      <c r="L90" s="365"/>
      <c r="M90" s="366"/>
      <c r="N90" s="367"/>
      <c r="O90" s="368"/>
      <c r="P90" s="369"/>
      <c r="Q90" s="282"/>
    </row>
    <row r="91" spans="1:17" ht="19.5" customHeight="1" thickBot="1">
      <c r="A91" s="1740" t="s">
        <v>429</v>
      </c>
      <c r="B91" s="1741"/>
      <c r="C91" s="1741"/>
      <c r="D91" s="1741"/>
      <c r="E91" s="1741"/>
      <c r="F91" s="1741"/>
      <c r="G91" s="1741"/>
      <c r="H91" s="1741"/>
      <c r="I91" s="1741"/>
      <c r="J91" s="1741"/>
      <c r="K91" s="1741"/>
      <c r="L91" s="1741"/>
      <c r="M91" s="1741"/>
      <c r="N91" s="1741"/>
      <c r="O91" s="1741"/>
      <c r="P91" s="1742"/>
      <c r="Q91" s="282"/>
    </row>
    <row r="92" spans="1:17" ht="36" customHeight="1">
      <c r="A92" s="1734" t="s">
        <v>435</v>
      </c>
      <c r="B92" s="1735"/>
      <c r="C92" s="1735"/>
      <c r="D92" s="1735"/>
      <c r="E92" s="1735"/>
      <c r="F92" s="1735"/>
      <c r="G92" s="1735"/>
      <c r="H92" s="1735"/>
      <c r="I92" s="1735"/>
      <c r="J92" s="1735"/>
      <c r="K92" s="1735"/>
      <c r="L92" s="1735"/>
      <c r="M92" s="1735"/>
      <c r="N92" s="1735"/>
      <c r="O92" s="1735"/>
      <c r="P92" s="1736"/>
      <c r="Q92" s="282"/>
    </row>
    <row r="93" spans="1:18" ht="82.5" customHeight="1" thickBot="1">
      <c r="A93" s="1737"/>
      <c r="B93" s="1738"/>
      <c r="C93" s="1738"/>
      <c r="D93" s="1738"/>
      <c r="E93" s="1738"/>
      <c r="F93" s="1738"/>
      <c r="G93" s="1738"/>
      <c r="H93" s="1738"/>
      <c r="I93" s="1738"/>
      <c r="J93" s="1738"/>
      <c r="K93" s="1738"/>
      <c r="L93" s="1738"/>
      <c r="M93" s="1738"/>
      <c r="N93" s="1738"/>
      <c r="O93" s="1738"/>
      <c r="P93" s="1739"/>
      <c r="Q93" s="282"/>
      <c r="R93" s="370"/>
    </row>
    <row r="94" spans="1:16" ht="21" customHeight="1" hidden="1">
      <c r="A94" s="24"/>
      <c r="B94" s="25"/>
      <c r="C94" s="25"/>
      <c r="D94" s="25"/>
      <c r="E94" s="25"/>
      <c r="F94" s="25"/>
      <c r="G94" s="25"/>
      <c r="H94" s="25"/>
      <c r="I94" s="25"/>
      <c r="J94" s="25"/>
      <c r="K94" s="25"/>
      <c r="L94" s="25"/>
      <c r="M94" s="25"/>
      <c r="N94" s="25"/>
      <c r="O94" s="25"/>
      <c r="P94" s="26"/>
    </row>
  </sheetData>
  <sheetProtection selectLockedCells="1"/>
  <mergeCells count="112">
    <mergeCell ref="A53:F53"/>
    <mergeCell ref="A51:F51"/>
    <mergeCell ref="A55:F55"/>
    <mergeCell ref="G63:K63"/>
    <mergeCell ref="E64:F64"/>
    <mergeCell ref="G62:I62"/>
    <mergeCell ref="A57:F57"/>
    <mergeCell ref="G61:P61"/>
    <mergeCell ref="L63:M63"/>
    <mergeCell ref="P68:P69"/>
    <mergeCell ref="A43:F43"/>
    <mergeCell ref="N63:P63"/>
    <mergeCell ref="A56:F56"/>
    <mergeCell ref="G56:P56"/>
    <mergeCell ref="L68:L69"/>
    <mergeCell ref="A68:K69"/>
    <mergeCell ref="O68:O69"/>
    <mergeCell ref="N62:P62"/>
    <mergeCell ref="L64:M64"/>
    <mergeCell ref="A85:I85"/>
    <mergeCell ref="A82:K82"/>
    <mergeCell ref="A78:K78"/>
    <mergeCell ref="A79:K79"/>
    <mergeCell ref="A80:K80"/>
    <mergeCell ref="A84:I84"/>
    <mergeCell ref="J85:K85"/>
    <mergeCell ref="A83:I83"/>
    <mergeCell ref="A74:I74"/>
    <mergeCell ref="A70:K70"/>
    <mergeCell ref="A76:K76"/>
    <mergeCell ref="A73:I73"/>
    <mergeCell ref="J74:K74"/>
    <mergeCell ref="A62:C62"/>
    <mergeCell ref="E62:F62"/>
    <mergeCell ref="G64:K64"/>
    <mergeCell ref="E5:J5"/>
    <mergeCell ref="E6:J6"/>
    <mergeCell ref="N68:N69"/>
    <mergeCell ref="G46:P46"/>
    <mergeCell ref="A41:F41"/>
    <mergeCell ref="A42:F42"/>
    <mergeCell ref="G41:P41"/>
    <mergeCell ref="A46:F46"/>
    <mergeCell ref="A45:F45"/>
    <mergeCell ref="M68:M69"/>
    <mergeCell ref="A1:N1"/>
    <mergeCell ref="G23:P23"/>
    <mergeCell ref="A22:F22"/>
    <mergeCell ref="A23:F23"/>
    <mergeCell ref="A2:P2"/>
    <mergeCell ref="A8:P8"/>
    <mergeCell ref="A9:P10"/>
    <mergeCell ref="E4:J4"/>
    <mergeCell ref="A12:P16"/>
    <mergeCell ref="A11:P11"/>
    <mergeCell ref="A92:P93"/>
    <mergeCell ref="A81:K81"/>
    <mergeCell ref="A71:K71"/>
    <mergeCell ref="A75:I75"/>
    <mergeCell ref="A72:K72"/>
    <mergeCell ref="A91:P91"/>
    <mergeCell ref="A86:K86"/>
    <mergeCell ref="A90:K90"/>
    <mergeCell ref="A89:K89"/>
    <mergeCell ref="A88:K88"/>
    <mergeCell ref="A21:P21"/>
    <mergeCell ref="A87:K87"/>
    <mergeCell ref="A44:F44"/>
    <mergeCell ref="A60:P60"/>
    <mergeCell ref="A47:F47"/>
    <mergeCell ref="A48:F48"/>
    <mergeCell ref="A50:F50"/>
    <mergeCell ref="A61:F61"/>
    <mergeCell ref="J75:K75"/>
    <mergeCell ref="A77:K77"/>
    <mergeCell ref="A31:F31"/>
    <mergeCell ref="A52:F52"/>
    <mergeCell ref="G40:P40"/>
    <mergeCell ref="A49:F49"/>
    <mergeCell ref="L62:M62"/>
    <mergeCell ref="A36:F36"/>
    <mergeCell ref="A59:F59"/>
    <mergeCell ref="A39:F39"/>
    <mergeCell ref="A40:F40"/>
    <mergeCell ref="A54:F54"/>
    <mergeCell ref="A24:F24"/>
    <mergeCell ref="A27:F27"/>
    <mergeCell ref="A25:F25"/>
    <mergeCell ref="A28:F28"/>
    <mergeCell ref="A29:F29"/>
    <mergeCell ref="A30:F30"/>
    <mergeCell ref="A26:F26"/>
    <mergeCell ref="A34:F34"/>
    <mergeCell ref="A17:P17"/>
    <mergeCell ref="A18:P18"/>
    <mergeCell ref="N64:P64"/>
    <mergeCell ref="A37:F37"/>
    <mergeCell ref="A19:P19"/>
    <mergeCell ref="A32:F32"/>
    <mergeCell ref="A33:F33"/>
    <mergeCell ref="A58:F58"/>
    <mergeCell ref="A38:F38"/>
    <mergeCell ref="A20:P20"/>
    <mergeCell ref="N65:P65"/>
    <mergeCell ref="A64:C64"/>
    <mergeCell ref="A35:F35"/>
    <mergeCell ref="A65:C65"/>
    <mergeCell ref="E65:F65"/>
    <mergeCell ref="G65:K65"/>
    <mergeCell ref="L65:M65"/>
    <mergeCell ref="A63:C63"/>
    <mergeCell ref="E63:F63"/>
  </mergeCells>
  <printOptions horizontalCentered="1"/>
  <pageMargins left="0.1968503937007874" right="0" top="0.4724409448818898" bottom="0.984251968503937" header="0.5118110236220472" footer="0.5118110236220472"/>
  <pageSetup horizontalDpi="600" verticalDpi="600" orientation="landscape" paperSize="9" scale="90" r:id="rId1"/>
  <headerFooter alignWithMargins="0">
    <oddHeader>&amp;CComune di INVERUNO</oddHeader>
    <oddFooter>&amp;L&amp;8&amp;F&amp;R&amp;8&amp;P</oddFooter>
  </headerFooter>
  <rowBreaks count="1" manualBreakCount="1">
    <brk id="93" max="255" man="1"/>
  </rowBreaks>
</worksheet>
</file>

<file path=xl/worksheets/sheet24.xml><?xml version="1.0" encoding="utf-8"?>
<worksheet xmlns="http://schemas.openxmlformats.org/spreadsheetml/2006/main" xmlns:r="http://schemas.openxmlformats.org/officeDocument/2006/relationships">
  <sheetPr>
    <tabColor theme="0" tint="-0.24997000396251678"/>
  </sheetPr>
  <dimension ref="A1:S138"/>
  <sheetViews>
    <sheetView zoomScaleSheetLayoutView="100" zoomScalePageLayoutView="0" workbookViewId="0" topLeftCell="A76">
      <selection activeCell="N128" sqref="N128"/>
    </sheetView>
  </sheetViews>
  <sheetFormatPr defaultColWidth="9.140625" defaultRowHeight="12.75"/>
  <cols>
    <col min="1" max="6" width="9.140625" style="274" customWidth="1"/>
    <col min="7" max="7" width="12.8515625" style="274" bestFit="1" customWidth="1"/>
    <col min="8" max="8" width="12.7109375" style="274" customWidth="1"/>
    <col min="9" max="9" width="13.28125" style="274" customWidth="1"/>
    <col min="10" max="10" width="0.2890625" style="274" hidden="1" customWidth="1"/>
    <col min="11" max="11" width="9.140625" style="274" hidden="1" customWidth="1"/>
    <col min="12" max="12" width="13.28125" style="274" customWidth="1"/>
    <col min="13" max="13" width="15.28125" style="274" customWidth="1"/>
    <col min="14" max="14" width="15.5742187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2068" t="s">
        <v>1338</v>
      </c>
      <c r="F4" s="2069"/>
      <c r="G4" s="2069"/>
      <c r="H4" s="2069"/>
      <c r="I4" s="2069"/>
      <c r="J4" s="2069"/>
      <c r="K4" s="2069"/>
      <c r="L4" s="2070"/>
      <c r="M4" s="276"/>
      <c r="N4" s="276"/>
      <c r="O4" s="276"/>
      <c r="P4" s="278"/>
    </row>
    <row r="5" spans="1:16" ht="12.75">
      <c r="A5" s="275" t="s">
        <v>422</v>
      </c>
      <c r="B5" s="276"/>
      <c r="C5" s="276"/>
      <c r="D5" s="276"/>
      <c r="E5" s="2068" t="s">
        <v>103</v>
      </c>
      <c r="F5" s="2069"/>
      <c r="G5" s="2069"/>
      <c r="H5" s="2069"/>
      <c r="I5" s="2069"/>
      <c r="J5" s="2069"/>
      <c r="K5" s="2069"/>
      <c r="L5" s="2070"/>
      <c r="M5" s="276"/>
      <c r="N5" s="276"/>
      <c r="O5" s="276"/>
      <c r="P5" s="278"/>
    </row>
    <row r="6" spans="1:16" ht="12.75">
      <c r="A6" s="275" t="s">
        <v>423</v>
      </c>
      <c r="B6" s="276"/>
      <c r="C6" s="276"/>
      <c r="D6" s="276"/>
      <c r="E6" s="2088"/>
      <c r="F6" s="1781"/>
      <c r="G6" s="1781"/>
      <c r="H6" s="1781"/>
      <c r="I6" s="1781"/>
      <c r="J6" s="1781"/>
      <c r="K6" s="895"/>
      <c r="L6" s="89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574</v>
      </c>
      <c r="B8" s="1774"/>
      <c r="C8" s="1774"/>
      <c r="D8" s="1774"/>
      <c r="E8" s="1774"/>
      <c r="F8" s="1774"/>
      <c r="G8" s="1774"/>
      <c r="H8" s="1774"/>
      <c r="I8" s="1774"/>
      <c r="J8" s="1774"/>
      <c r="K8" s="1774"/>
      <c r="L8" s="1774"/>
      <c r="M8" s="1774"/>
      <c r="N8" s="1774"/>
      <c r="O8" s="1774"/>
      <c r="P8" s="1775"/>
      <c r="Q8" s="282"/>
    </row>
    <row r="9" spans="1:17" ht="12.75" customHeight="1">
      <c r="A9" s="1692" t="s">
        <v>829</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530</v>
      </c>
      <c r="B11" s="1687"/>
      <c r="C11" s="1687"/>
      <c r="D11" s="1687"/>
      <c r="E11" s="1687"/>
      <c r="F11" s="1687"/>
      <c r="G11" s="1687"/>
      <c r="H11" s="1687"/>
      <c r="I11" s="1687"/>
      <c r="J11" s="1687"/>
      <c r="K11" s="1687"/>
      <c r="L11" s="1687"/>
      <c r="M11" s="1687"/>
      <c r="N11" s="1687"/>
      <c r="O11" s="1687"/>
      <c r="P11" s="1688"/>
      <c r="Q11" s="283"/>
    </row>
    <row r="12" spans="1:17" ht="14.25" customHeight="1">
      <c r="A12" s="1782" t="s">
        <v>1339</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42.7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2183" t="s">
        <v>373</v>
      </c>
      <c r="B17" s="2184"/>
      <c r="C17" s="2184"/>
      <c r="D17" s="2184"/>
      <c r="E17" s="2184"/>
      <c r="F17" s="2184"/>
      <c r="G17" s="2184"/>
      <c r="H17" s="2184"/>
      <c r="I17" s="2184"/>
      <c r="J17" s="2184"/>
      <c r="K17" s="2184"/>
      <c r="L17" s="2184"/>
      <c r="M17" s="2184"/>
      <c r="N17" s="2184"/>
      <c r="O17" s="2184"/>
      <c r="P17" s="2185"/>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104</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7" ht="12.75" customHeight="1">
      <c r="A23" s="1719" t="s">
        <v>425</v>
      </c>
      <c r="B23" s="1720"/>
      <c r="C23" s="1720"/>
      <c r="D23" s="1720"/>
      <c r="E23" s="1720"/>
      <c r="F23" s="1720"/>
      <c r="G23" s="1765"/>
      <c r="H23" s="1765"/>
      <c r="I23" s="1765"/>
      <c r="J23" s="1765"/>
      <c r="K23" s="1765"/>
      <c r="L23" s="1765"/>
      <c r="M23" s="1765"/>
      <c r="N23" s="1765"/>
      <c r="O23" s="1765"/>
      <c r="P23" s="1766"/>
      <c r="Q23" s="282"/>
    </row>
    <row r="24" spans="1:16" ht="14.25" customHeight="1">
      <c r="A24" s="1800" t="s">
        <v>395</v>
      </c>
      <c r="B24" s="1801"/>
      <c r="C24" s="1801"/>
      <c r="D24" s="1801"/>
      <c r="E24" s="1801"/>
      <c r="F24" s="1801"/>
      <c r="G24" s="205">
        <f>Caratteristiche!G5</f>
        <v>8614</v>
      </c>
      <c r="H24" s="205">
        <f>Caratteristiche!I5</f>
        <v>8643</v>
      </c>
      <c r="I24" s="205">
        <f>Caratteristiche!K5</f>
        <v>8591</v>
      </c>
      <c r="J24" s="74">
        <f aca="true" t="shared" si="0" ref="J24:J33">(G24+H24+I24)/3</f>
        <v>8616</v>
      </c>
      <c r="K24" s="75"/>
      <c r="L24" s="76">
        <f>(G24+H24+I24)/3</f>
        <v>8616</v>
      </c>
      <c r="M24" s="374">
        <v>8600</v>
      </c>
      <c r="N24" s="170">
        <f>Caratteristiche!M5</f>
        <v>8604</v>
      </c>
      <c r="O24" s="305"/>
      <c r="P24" s="306"/>
    </row>
    <row r="25" spans="1:17" ht="14.25" customHeight="1">
      <c r="A25" s="1664" t="s">
        <v>195</v>
      </c>
      <c r="B25" s="1665"/>
      <c r="C25" s="1665"/>
      <c r="D25" s="1665"/>
      <c r="E25" s="1665"/>
      <c r="F25" s="1665"/>
      <c r="G25" s="81">
        <v>7</v>
      </c>
      <c r="H25" s="81">
        <v>7</v>
      </c>
      <c r="I25" s="1175">
        <v>7</v>
      </c>
      <c r="J25" s="81">
        <f t="shared" si="0"/>
        <v>7</v>
      </c>
      <c r="K25" s="82"/>
      <c r="L25" s="302">
        <f aca="true" t="shared" si="1" ref="L25:L34">(G25+H25+I25)/3</f>
        <v>7</v>
      </c>
      <c r="M25" s="84">
        <v>7</v>
      </c>
      <c r="N25" s="85">
        <v>8</v>
      </c>
      <c r="O25" s="305">
        <f aca="true" t="shared" si="2" ref="O25:O34">(N25/L25)-100%</f>
        <v>0.1428571428571428</v>
      </c>
      <c r="P25" s="306">
        <f aca="true" t="shared" si="3" ref="P25:P34">(N25/M25)-100%</f>
        <v>0.1428571428571428</v>
      </c>
      <c r="Q25" s="299"/>
    </row>
    <row r="26" spans="1:16" ht="12.75" customHeight="1">
      <c r="A26" s="1664" t="s">
        <v>531</v>
      </c>
      <c r="B26" s="1665"/>
      <c r="C26" s="1665"/>
      <c r="D26" s="1665"/>
      <c r="E26" s="1665"/>
      <c r="F26" s="1665"/>
      <c r="G26" s="81">
        <v>7</v>
      </c>
      <c r="H26" s="81">
        <v>7</v>
      </c>
      <c r="I26" s="1175">
        <v>7</v>
      </c>
      <c r="J26" s="81">
        <f t="shared" si="0"/>
        <v>7</v>
      </c>
      <c r="K26" s="82"/>
      <c r="L26" s="302">
        <f t="shared" si="1"/>
        <v>7</v>
      </c>
      <c r="M26" s="84">
        <v>7</v>
      </c>
      <c r="N26" s="85">
        <v>8</v>
      </c>
      <c r="O26" s="305">
        <f t="shared" si="2"/>
        <v>0.1428571428571428</v>
      </c>
      <c r="P26" s="306">
        <f t="shared" si="3"/>
        <v>0.1428571428571428</v>
      </c>
    </row>
    <row r="27" spans="1:16" ht="12" customHeight="1">
      <c r="A27" s="1664" t="s">
        <v>532</v>
      </c>
      <c r="B27" s="1665"/>
      <c r="C27" s="1665"/>
      <c r="D27" s="1665"/>
      <c r="E27" s="1665"/>
      <c r="F27" s="1665"/>
      <c r="G27" s="81">
        <v>20</v>
      </c>
      <c r="H27" s="81">
        <v>20</v>
      </c>
      <c r="I27" s="1175">
        <v>29</v>
      </c>
      <c r="J27" s="81">
        <f t="shared" si="0"/>
        <v>23</v>
      </c>
      <c r="K27" s="82"/>
      <c r="L27" s="302">
        <f t="shared" si="1"/>
        <v>23</v>
      </c>
      <c r="M27" s="84">
        <v>16</v>
      </c>
      <c r="N27" s="85">
        <v>37</v>
      </c>
      <c r="O27" s="305">
        <f t="shared" si="2"/>
        <v>0.6086956521739131</v>
      </c>
      <c r="P27" s="306">
        <f t="shared" si="3"/>
        <v>1.3125</v>
      </c>
    </row>
    <row r="28" spans="1:16" ht="12" customHeight="1">
      <c r="A28" s="1664" t="s">
        <v>533</v>
      </c>
      <c r="B28" s="1665"/>
      <c r="C28" s="1665"/>
      <c r="D28" s="1665"/>
      <c r="E28" s="1665"/>
      <c r="F28" s="1665"/>
      <c r="G28" s="81">
        <v>20</v>
      </c>
      <c r="H28" s="81">
        <v>20</v>
      </c>
      <c r="I28" s="1175">
        <v>29</v>
      </c>
      <c r="J28" s="81">
        <f t="shared" si="0"/>
        <v>23</v>
      </c>
      <c r="K28" s="82"/>
      <c r="L28" s="490">
        <f t="shared" si="1"/>
        <v>23</v>
      </c>
      <c r="M28" s="84">
        <v>16</v>
      </c>
      <c r="N28" s="85">
        <v>37</v>
      </c>
      <c r="O28" s="305">
        <f t="shared" si="2"/>
        <v>0.6086956521739131</v>
      </c>
      <c r="P28" s="306">
        <f t="shared" si="3"/>
        <v>1.3125</v>
      </c>
    </row>
    <row r="29" spans="1:16" ht="12" customHeight="1">
      <c r="A29" s="1664" t="s">
        <v>1385</v>
      </c>
      <c r="B29" s="1665"/>
      <c r="C29" s="1665"/>
      <c r="D29" s="1665"/>
      <c r="E29" s="1665"/>
      <c r="F29" s="1665"/>
      <c r="G29" s="81">
        <v>12</v>
      </c>
      <c r="H29" s="81">
        <v>12</v>
      </c>
      <c r="I29" s="1175">
        <v>13</v>
      </c>
      <c r="J29" s="81">
        <f t="shared" si="0"/>
        <v>12.333333333333334</v>
      </c>
      <c r="K29" s="82"/>
      <c r="L29" s="490">
        <f>(G29+H29+I29)/3</f>
        <v>12.333333333333334</v>
      </c>
      <c r="M29" s="84">
        <v>10</v>
      </c>
      <c r="N29" s="85">
        <v>18</v>
      </c>
      <c r="O29" s="305">
        <f t="shared" si="2"/>
        <v>0.45945945945945943</v>
      </c>
      <c r="P29" s="306">
        <f t="shared" si="3"/>
        <v>0.8</v>
      </c>
    </row>
    <row r="30" spans="1:16" ht="12" customHeight="1">
      <c r="A30" s="1664" t="s">
        <v>67</v>
      </c>
      <c r="B30" s="1665"/>
      <c r="C30" s="1665"/>
      <c r="D30" s="1665"/>
      <c r="E30" s="1665"/>
      <c r="F30" s="1665"/>
      <c r="G30" s="81">
        <v>6</v>
      </c>
      <c r="H30" s="81">
        <v>6</v>
      </c>
      <c r="I30" s="1175">
        <v>6</v>
      </c>
      <c r="J30" s="81">
        <f t="shared" si="0"/>
        <v>6</v>
      </c>
      <c r="K30" s="82"/>
      <c r="L30" s="490">
        <f>(G30+H30+I30)/3</f>
        <v>6</v>
      </c>
      <c r="M30" s="84">
        <v>6</v>
      </c>
      <c r="N30" s="85">
        <v>6</v>
      </c>
      <c r="O30" s="305">
        <f t="shared" si="2"/>
        <v>0</v>
      </c>
      <c r="P30" s="306">
        <f t="shared" si="3"/>
        <v>0</v>
      </c>
    </row>
    <row r="31" spans="1:16" ht="12" customHeight="1">
      <c r="A31" s="2175" t="s">
        <v>962</v>
      </c>
      <c r="B31" s="2176"/>
      <c r="C31" s="2176"/>
      <c r="D31" s="2176"/>
      <c r="E31" s="2176"/>
      <c r="F31" s="2176"/>
      <c r="G31" s="81"/>
      <c r="H31" s="81"/>
      <c r="I31" s="1175"/>
      <c r="J31" s="81">
        <f t="shared" si="0"/>
        <v>0</v>
      </c>
      <c r="K31" s="82"/>
      <c r="L31" s="490">
        <f>(G31+H31+I31)/3</f>
        <v>0</v>
      </c>
      <c r="M31" s="84"/>
      <c r="N31" s="85"/>
      <c r="O31" s="305" t="e">
        <f t="shared" si="2"/>
        <v>#DIV/0!</v>
      </c>
      <c r="P31" s="306" t="e">
        <f t="shared" si="3"/>
        <v>#DIV/0!</v>
      </c>
    </row>
    <row r="32" spans="1:16" ht="12" customHeight="1">
      <c r="A32" s="2175" t="s">
        <v>963</v>
      </c>
      <c r="B32" s="2176"/>
      <c r="C32" s="2176"/>
      <c r="D32" s="2176"/>
      <c r="E32" s="2176"/>
      <c r="F32" s="2176"/>
      <c r="G32" s="81"/>
      <c r="H32" s="81"/>
      <c r="I32" s="1175"/>
      <c r="J32" s="81">
        <f t="shared" si="0"/>
        <v>0</v>
      </c>
      <c r="K32" s="82"/>
      <c r="L32" s="490">
        <f>(G32+H32+I32)/3</f>
        <v>0</v>
      </c>
      <c r="M32" s="84"/>
      <c r="N32" s="85"/>
      <c r="O32" s="305" t="e">
        <f t="shared" si="2"/>
        <v>#DIV/0!</v>
      </c>
      <c r="P32" s="306" t="e">
        <f t="shared" si="3"/>
        <v>#DIV/0!</v>
      </c>
    </row>
    <row r="33" spans="1:16" ht="12" customHeight="1">
      <c r="A33" s="2175" t="s">
        <v>964</v>
      </c>
      <c r="B33" s="2176"/>
      <c r="C33" s="2176"/>
      <c r="D33" s="2176"/>
      <c r="E33" s="2176"/>
      <c r="F33" s="2176"/>
      <c r="G33" s="81"/>
      <c r="H33" s="81"/>
      <c r="I33" s="1175"/>
      <c r="J33" s="81">
        <f t="shared" si="0"/>
        <v>0</v>
      </c>
      <c r="K33" s="82"/>
      <c r="L33" s="490">
        <f>(G33+H33+I33)/3</f>
        <v>0</v>
      </c>
      <c r="M33" s="84"/>
      <c r="N33" s="85"/>
      <c r="O33" s="305" t="e">
        <f t="shared" si="2"/>
        <v>#DIV/0!</v>
      </c>
      <c r="P33" s="306" t="e">
        <f t="shared" si="3"/>
        <v>#DIV/0!</v>
      </c>
    </row>
    <row r="34" spans="1:16" ht="12" customHeight="1">
      <c r="A34" s="1664" t="s">
        <v>541</v>
      </c>
      <c r="B34" s="1665"/>
      <c r="C34" s="1665"/>
      <c r="D34" s="1665"/>
      <c r="E34" s="1665"/>
      <c r="F34" s="1665"/>
      <c r="G34" s="81">
        <v>3</v>
      </c>
      <c r="H34" s="81">
        <v>3</v>
      </c>
      <c r="I34" s="1175">
        <v>2</v>
      </c>
      <c r="J34" s="81"/>
      <c r="K34" s="82"/>
      <c r="L34" s="490">
        <f t="shared" si="1"/>
        <v>2.6666666666666665</v>
      </c>
      <c r="M34" s="84">
        <v>2</v>
      </c>
      <c r="N34" s="85">
        <v>2</v>
      </c>
      <c r="O34" s="305">
        <f t="shared" si="2"/>
        <v>-0.25</v>
      </c>
      <c r="P34" s="306">
        <f t="shared" si="3"/>
        <v>0</v>
      </c>
    </row>
    <row r="35" spans="1:16" ht="12.75" customHeight="1">
      <c r="A35" s="1664" t="s">
        <v>1387</v>
      </c>
      <c r="B35" s="1665"/>
      <c r="C35" s="1665"/>
      <c r="D35" s="1665"/>
      <c r="E35" s="1665"/>
      <c r="F35" s="1665"/>
      <c r="G35" s="81">
        <v>3</v>
      </c>
      <c r="H35" s="81">
        <v>3</v>
      </c>
      <c r="I35" s="1175">
        <v>2</v>
      </c>
      <c r="J35" s="81"/>
      <c r="K35" s="82"/>
      <c r="L35" s="490">
        <f aca="true" t="shared" si="4" ref="L35:L50">(G35+H35+I35)/3</f>
        <v>2.6666666666666665</v>
      </c>
      <c r="M35" s="84">
        <v>2</v>
      </c>
      <c r="N35" s="85">
        <v>2</v>
      </c>
      <c r="O35" s="305">
        <f aca="true" t="shared" si="5" ref="O35:O50">(N35/L35)-100%</f>
        <v>-0.25</v>
      </c>
      <c r="P35" s="306">
        <f aca="true" t="shared" si="6" ref="P35:P50">(N35/M35)-100%</f>
        <v>0</v>
      </c>
    </row>
    <row r="36" spans="1:16" ht="12.75" customHeight="1">
      <c r="A36" s="1664" t="s">
        <v>49</v>
      </c>
      <c r="B36" s="1665"/>
      <c r="C36" s="1665"/>
      <c r="D36" s="1665"/>
      <c r="E36" s="1665"/>
      <c r="F36" s="1665"/>
      <c r="G36" s="81">
        <v>28</v>
      </c>
      <c r="H36" s="81">
        <v>28</v>
      </c>
      <c r="I36" s="1175">
        <v>28</v>
      </c>
      <c r="J36" s="81"/>
      <c r="K36" s="82"/>
      <c r="L36" s="490">
        <f t="shared" si="4"/>
        <v>28</v>
      </c>
      <c r="M36" s="84">
        <v>25</v>
      </c>
      <c r="N36" s="85">
        <v>26</v>
      </c>
      <c r="O36" s="305">
        <f t="shared" si="5"/>
        <v>-0.0714285714285714</v>
      </c>
      <c r="P36" s="306">
        <f t="shared" si="6"/>
        <v>0.040000000000000036</v>
      </c>
    </row>
    <row r="37" spans="1:16" ht="12.75" customHeight="1">
      <c r="A37" s="1664" t="s">
        <v>1392</v>
      </c>
      <c r="B37" s="1665"/>
      <c r="C37" s="1665"/>
      <c r="D37" s="1665"/>
      <c r="E37" s="1665"/>
      <c r="F37" s="1665"/>
      <c r="G37" s="81">
        <v>2</v>
      </c>
      <c r="H37" s="81">
        <v>2</v>
      </c>
      <c r="I37" s="1175">
        <v>2</v>
      </c>
      <c r="J37" s="81"/>
      <c r="K37" s="82"/>
      <c r="L37" s="490">
        <f t="shared" si="4"/>
        <v>2</v>
      </c>
      <c r="M37" s="84">
        <v>2</v>
      </c>
      <c r="N37" s="85">
        <v>2</v>
      </c>
      <c r="O37" s="305">
        <f t="shared" si="5"/>
        <v>0</v>
      </c>
      <c r="P37" s="306">
        <f t="shared" si="6"/>
        <v>0</v>
      </c>
    </row>
    <row r="38" spans="1:16" ht="12.75" customHeight="1">
      <c r="A38" s="1664" t="s">
        <v>1393</v>
      </c>
      <c r="B38" s="1665"/>
      <c r="C38" s="1665"/>
      <c r="D38" s="1665"/>
      <c r="E38" s="1665"/>
      <c r="F38" s="1665"/>
      <c r="G38" s="81">
        <v>4</v>
      </c>
      <c r="H38" s="81">
        <v>4</v>
      </c>
      <c r="I38" s="1175">
        <v>3</v>
      </c>
      <c r="J38" s="81"/>
      <c r="K38" s="82"/>
      <c r="L38" s="490">
        <f t="shared" si="4"/>
        <v>3.6666666666666665</v>
      </c>
      <c r="M38" s="84">
        <v>5</v>
      </c>
      <c r="N38" s="85">
        <v>5</v>
      </c>
      <c r="O38" s="305">
        <f t="shared" si="5"/>
        <v>0.36363636363636376</v>
      </c>
      <c r="P38" s="306">
        <f t="shared" si="6"/>
        <v>0</v>
      </c>
    </row>
    <row r="39" spans="1:16" ht="12.75" customHeight="1">
      <c r="A39" s="1664" t="s">
        <v>1389</v>
      </c>
      <c r="B39" s="1665"/>
      <c r="C39" s="1665"/>
      <c r="D39" s="1665"/>
      <c r="E39" s="1665"/>
      <c r="F39" s="1665"/>
      <c r="G39" s="81">
        <v>2</v>
      </c>
      <c r="H39" s="81">
        <v>2</v>
      </c>
      <c r="I39" s="1175">
        <v>2</v>
      </c>
      <c r="J39" s="81"/>
      <c r="K39" s="82"/>
      <c r="L39" s="490">
        <f t="shared" si="4"/>
        <v>2</v>
      </c>
      <c r="M39" s="84">
        <v>2</v>
      </c>
      <c r="N39" s="85">
        <v>2</v>
      </c>
      <c r="O39" s="305">
        <f t="shared" si="5"/>
        <v>0</v>
      </c>
      <c r="P39" s="306">
        <f t="shared" si="6"/>
        <v>0</v>
      </c>
    </row>
    <row r="40" spans="1:16" ht="12.75" customHeight="1">
      <c r="A40" s="1664" t="s">
        <v>542</v>
      </c>
      <c r="B40" s="1665"/>
      <c r="C40" s="1665"/>
      <c r="D40" s="1665"/>
      <c r="E40" s="1665"/>
      <c r="F40" s="1665"/>
      <c r="G40" s="81">
        <v>7900</v>
      </c>
      <c r="H40" s="81">
        <v>7900</v>
      </c>
      <c r="I40" s="1175">
        <v>5750</v>
      </c>
      <c r="J40" s="81"/>
      <c r="K40" s="82"/>
      <c r="L40" s="490">
        <f t="shared" si="4"/>
        <v>7183.333333333333</v>
      </c>
      <c r="M40" s="84">
        <v>6000</v>
      </c>
      <c r="N40" s="85">
        <v>6250</v>
      </c>
      <c r="O40" s="305">
        <f t="shared" si="5"/>
        <v>-0.12993039443155452</v>
      </c>
      <c r="P40" s="306">
        <f t="shared" si="6"/>
        <v>0.04166666666666674</v>
      </c>
    </row>
    <row r="41" spans="1:16" ht="12.75">
      <c r="A41" s="1664" t="s">
        <v>1073</v>
      </c>
      <c r="B41" s="1665"/>
      <c r="C41" s="1665"/>
      <c r="D41" s="1665"/>
      <c r="E41" s="1665"/>
      <c r="F41" s="1665"/>
      <c r="G41" s="81">
        <v>7100</v>
      </c>
      <c r="H41" s="81">
        <v>7100</v>
      </c>
      <c r="I41" s="1175">
        <v>7000</v>
      </c>
      <c r="J41" s="81"/>
      <c r="K41" s="82"/>
      <c r="L41" s="490">
        <f t="shared" si="4"/>
        <v>7066.666666666667</v>
      </c>
      <c r="M41" s="84">
        <v>7000</v>
      </c>
      <c r="N41" s="85">
        <v>7800</v>
      </c>
      <c r="O41" s="305">
        <f t="shared" si="5"/>
        <v>0.10377358490566024</v>
      </c>
      <c r="P41" s="306">
        <f t="shared" si="6"/>
        <v>0.11428571428571432</v>
      </c>
    </row>
    <row r="42" spans="1:16" ht="12.75">
      <c r="A42" s="1664" t="s">
        <v>543</v>
      </c>
      <c r="B42" s="1665"/>
      <c r="C42" s="1665"/>
      <c r="D42" s="1665"/>
      <c r="E42" s="1665"/>
      <c r="F42" s="1665"/>
      <c r="G42" s="81">
        <v>350</v>
      </c>
      <c r="H42" s="81">
        <v>350</v>
      </c>
      <c r="I42" s="1175">
        <v>650</v>
      </c>
      <c r="J42" s="81"/>
      <c r="K42" s="82"/>
      <c r="L42" s="490">
        <f t="shared" si="4"/>
        <v>450</v>
      </c>
      <c r="M42" s="84">
        <v>500</v>
      </c>
      <c r="N42" s="85">
        <v>500</v>
      </c>
      <c r="O42" s="305">
        <f t="shared" si="5"/>
        <v>0.11111111111111116</v>
      </c>
      <c r="P42" s="306">
        <f t="shared" si="6"/>
        <v>0</v>
      </c>
    </row>
    <row r="43" spans="1:16" ht="12.75">
      <c r="A43" s="1664" t="s">
        <v>1340</v>
      </c>
      <c r="B43" s="1665"/>
      <c r="C43" s="1665"/>
      <c r="D43" s="1665"/>
      <c r="E43" s="1665"/>
      <c r="F43" s="1665"/>
      <c r="G43" s="81">
        <v>169</v>
      </c>
      <c r="H43" s="81">
        <v>169</v>
      </c>
      <c r="I43" s="1175">
        <v>100</v>
      </c>
      <c r="J43" s="81"/>
      <c r="K43" s="82"/>
      <c r="L43" s="490">
        <f aca="true" t="shared" si="7" ref="L43:L48">(G43+H43+I43)/3</f>
        <v>146</v>
      </c>
      <c r="M43" s="84">
        <v>100</v>
      </c>
      <c r="N43" s="85">
        <v>240</v>
      </c>
      <c r="O43" s="305">
        <f aca="true" t="shared" si="8" ref="O43:O48">(N43/L43)-100%</f>
        <v>0.6438356164383561</v>
      </c>
      <c r="P43" s="306">
        <f aca="true" t="shared" si="9" ref="P43:P48">(N43/M43)-100%</f>
        <v>1.4</v>
      </c>
    </row>
    <row r="44" spans="1:16" ht="12.75">
      <c r="A44" s="1664" t="s">
        <v>1341</v>
      </c>
      <c r="B44" s="1665"/>
      <c r="C44" s="1665"/>
      <c r="D44" s="1665"/>
      <c r="E44" s="1665"/>
      <c r="F44" s="1665"/>
      <c r="G44" s="81">
        <v>7</v>
      </c>
      <c r="H44" s="81">
        <v>7</v>
      </c>
      <c r="I44" s="1175">
        <v>5</v>
      </c>
      <c r="J44" s="81"/>
      <c r="K44" s="82"/>
      <c r="L44" s="490">
        <f t="shared" si="7"/>
        <v>6.333333333333333</v>
      </c>
      <c r="M44" s="84">
        <v>6</v>
      </c>
      <c r="N44" s="85">
        <v>8</v>
      </c>
      <c r="O44" s="305">
        <f t="shared" si="8"/>
        <v>0.26315789473684226</v>
      </c>
      <c r="P44" s="306">
        <f t="shared" si="9"/>
        <v>0.33333333333333326</v>
      </c>
    </row>
    <row r="45" spans="1:16" ht="12.75">
      <c r="A45" s="1664" t="s">
        <v>1373</v>
      </c>
      <c r="B45" s="1665"/>
      <c r="C45" s="1665"/>
      <c r="D45" s="1665"/>
      <c r="E45" s="1665"/>
      <c r="F45" s="1665"/>
      <c r="G45" s="81">
        <v>350</v>
      </c>
      <c r="H45" s="81">
        <v>350</v>
      </c>
      <c r="I45" s="1175">
        <v>310</v>
      </c>
      <c r="J45" s="81"/>
      <c r="K45" s="82"/>
      <c r="L45" s="490">
        <f t="shared" si="7"/>
        <v>336.6666666666667</v>
      </c>
      <c r="M45" s="84">
        <v>250</v>
      </c>
      <c r="N45" s="85">
        <v>312</v>
      </c>
      <c r="O45" s="305">
        <f t="shared" si="8"/>
        <v>-0.07326732673267333</v>
      </c>
      <c r="P45" s="306">
        <f t="shared" si="9"/>
        <v>0.248</v>
      </c>
    </row>
    <row r="46" spans="1:16" ht="12.75">
      <c r="A46" s="1664" t="s">
        <v>1374</v>
      </c>
      <c r="B46" s="1665"/>
      <c r="C46" s="1665"/>
      <c r="D46" s="1665"/>
      <c r="E46" s="1665"/>
      <c r="F46" s="1665"/>
      <c r="G46" s="81">
        <v>280</v>
      </c>
      <c r="H46" s="81">
        <v>247</v>
      </c>
      <c r="I46" s="1175">
        <v>236</v>
      </c>
      <c r="J46" s="81"/>
      <c r="K46" s="82"/>
      <c r="L46" s="490">
        <f t="shared" si="7"/>
        <v>254.33333333333334</v>
      </c>
      <c r="M46" s="84">
        <v>200</v>
      </c>
      <c r="N46" s="85">
        <v>230</v>
      </c>
      <c r="O46" s="305">
        <f t="shared" si="8"/>
        <v>-0.09567496723460034</v>
      </c>
      <c r="P46" s="306">
        <f t="shared" si="9"/>
        <v>0.1499999999999999</v>
      </c>
    </row>
    <row r="47" spans="1:16" ht="12.75">
      <c r="A47" s="1664" t="s">
        <v>1342</v>
      </c>
      <c r="B47" s="1665"/>
      <c r="C47" s="1665"/>
      <c r="D47" s="1665"/>
      <c r="E47" s="1665"/>
      <c r="F47" s="1665"/>
      <c r="G47" s="81"/>
      <c r="H47" s="81">
        <v>0</v>
      </c>
      <c r="I47" s="1175">
        <v>0</v>
      </c>
      <c r="J47" s="81"/>
      <c r="K47" s="82"/>
      <c r="L47" s="490">
        <f t="shared" si="7"/>
        <v>0</v>
      </c>
      <c r="M47" s="84">
        <v>1</v>
      </c>
      <c r="N47" s="85">
        <v>1</v>
      </c>
      <c r="O47" s="305" t="e">
        <f t="shared" si="8"/>
        <v>#DIV/0!</v>
      </c>
      <c r="P47" s="306">
        <f t="shared" si="9"/>
        <v>0</v>
      </c>
    </row>
    <row r="48" spans="1:16" ht="12.75" customHeight="1">
      <c r="A48" s="1664" t="s">
        <v>1343</v>
      </c>
      <c r="B48" s="1665"/>
      <c r="C48" s="1665"/>
      <c r="D48" s="1665"/>
      <c r="E48" s="1665"/>
      <c r="F48" s="1665"/>
      <c r="G48" s="81">
        <v>6</v>
      </c>
      <c r="H48" s="81">
        <v>5</v>
      </c>
      <c r="I48" s="1175">
        <v>5</v>
      </c>
      <c r="J48" s="81"/>
      <c r="K48" s="82"/>
      <c r="L48" s="490">
        <f t="shared" si="7"/>
        <v>5.333333333333333</v>
      </c>
      <c r="M48" s="84">
        <v>3</v>
      </c>
      <c r="N48" s="85">
        <v>3</v>
      </c>
      <c r="O48" s="305">
        <f t="shared" si="8"/>
        <v>-0.4375</v>
      </c>
      <c r="P48" s="306">
        <f t="shared" si="9"/>
        <v>0</v>
      </c>
    </row>
    <row r="49" spans="1:16" ht="12.75">
      <c r="A49" s="1829" t="s">
        <v>1390</v>
      </c>
      <c r="B49" s="1830"/>
      <c r="C49" s="1830"/>
      <c r="D49" s="1830"/>
      <c r="E49" s="1830"/>
      <c r="F49" s="1830"/>
      <c r="G49" s="81"/>
      <c r="H49" s="81"/>
      <c r="I49" s="81"/>
      <c r="J49" s="81"/>
      <c r="K49" s="82"/>
      <c r="L49" s="490">
        <f t="shared" si="4"/>
        <v>0</v>
      </c>
      <c r="M49" s="84"/>
      <c r="N49" s="85"/>
      <c r="O49" s="305" t="e">
        <f t="shared" si="5"/>
        <v>#DIV/0!</v>
      </c>
      <c r="P49" s="306" t="e">
        <f t="shared" si="6"/>
        <v>#DIV/0!</v>
      </c>
    </row>
    <row r="50" spans="1:16" ht="12.75">
      <c r="A50" s="1829" t="s">
        <v>1391</v>
      </c>
      <c r="B50" s="1830"/>
      <c r="C50" s="1830"/>
      <c r="D50" s="1830"/>
      <c r="E50" s="1830"/>
      <c r="F50" s="1830"/>
      <c r="G50" s="81"/>
      <c r="H50" s="81"/>
      <c r="I50" s="81"/>
      <c r="J50" s="81"/>
      <c r="K50" s="82"/>
      <c r="L50" s="490">
        <f t="shared" si="4"/>
        <v>0</v>
      </c>
      <c r="M50" s="84"/>
      <c r="N50" s="85"/>
      <c r="O50" s="305" t="e">
        <f t="shared" si="5"/>
        <v>#DIV/0!</v>
      </c>
      <c r="P50" s="306" t="e">
        <f t="shared" si="6"/>
        <v>#DIV/0!</v>
      </c>
    </row>
    <row r="51" spans="1:18" ht="12.75" customHeight="1">
      <c r="A51" s="1719" t="s">
        <v>426</v>
      </c>
      <c r="B51" s="1720"/>
      <c r="C51" s="1720"/>
      <c r="D51" s="1720"/>
      <c r="E51" s="1720"/>
      <c r="F51" s="1720"/>
      <c r="G51" s="1793"/>
      <c r="H51" s="1793"/>
      <c r="I51" s="1793"/>
      <c r="J51" s="1793"/>
      <c r="K51" s="1793"/>
      <c r="L51" s="1793"/>
      <c r="M51" s="1793"/>
      <c r="N51" s="1793"/>
      <c r="O51" s="1793"/>
      <c r="P51" s="1794"/>
      <c r="R51" s="314"/>
    </row>
    <row r="52" spans="1:18" ht="12.75" customHeight="1">
      <c r="A52" s="1791" t="s">
        <v>1254</v>
      </c>
      <c r="B52" s="1792"/>
      <c r="C52" s="1792"/>
      <c r="D52" s="1792"/>
      <c r="E52" s="1792"/>
      <c r="F52" s="1792"/>
      <c r="G52" s="74">
        <v>30</v>
      </c>
      <c r="H52" s="74">
        <v>30</v>
      </c>
      <c r="I52" s="74">
        <v>30</v>
      </c>
      <c r="J52" s="74">
        <f>(G52+H52+I52)/3</f>
        <v>30</v>
      </c>
      <c r="K52" s="75"/>
      <c r="L52" s="295">
        <f>(G52+H52+I52)/3</f>
        <v>30</v>
      </c>
      <c r="M52" s="77">
        <v>30</v>
      </c>
      <c r="N52" s="78">
        <v>30</v>
      </c>
      <c r="O52" s="297">
        <f>(N52/L52)-100%</f>
        <v>0</v>
      </c>
      <c r="P52" s="298">
        <f>(N52/M52)-100%</f>
        <v>0</v>
      </c>
      <c r="R52" s="314"/>
    </row>
    <row r="53" spans="1:18" ht="12.75" customHeight="1">
      <c r="A53" s="1664" t="s">
        <v>1072</v>
      </c>
      <c r="B53" s="1665"/>
      <c r="C53" s="1665"/>
      <c r="D53" s="1665"/>
      <c r="E53" s="1665"/>
      <c r="F53" s="1665"/>
      <c r="G53" s="81">
        <v>30</v>
      </c>
      <c r="H53" s="81">
        <v>30</v>
      </c>
      <c r="I53" s="81">
        <v>30</v>
      </c>
      <c r="J53" s="81">
        <f>(G53+H53+I53)/3</f>
        <v>30</v>
      </c>
      <c r="K53" s="82"/>
      <c r="L53" s="307">
        <f>(G53+H53+I53)/3</f>
        <v>30</v>
      </c>
      <c r="M53" s="84">
        <v>30</v>
      </c>
      <c r="N53" s="85">
        <v>30</v>
      </c>
      <c r="O53" s="305">
        <f>(N53/L53)-100%</f>
        <v>0</v>
      </c>
      <c r="P53" s="306">
        <f>(N53/M53)-100%</f>
        <v>0</v>
      </c>
      <c r="R53" s="314"/>
    </row>
    <row r="54" spans="1:18" ht="12.75" customHeight="1">
      <c r="A54" s="1664"/>
      <c r="B54" s="1665"/>
      <c r="C54" s="1665"/>
      <c r="D54" s="1665"/>
      <c r="E54" s="1665"/>
      <c r="F54" s="1665"/>
      <c r="G54" s="81"/>
      <c r="H54" s="81"/>
      <c r="I54" s="81"/>
      <c r="J54" s="81">
        <f>(G54+H54+I54)/3</f>
        <v>0</v>
      </c>
      <c r="K54" s="82"/>
      <c r="L54" s="83">
        <f>(G54+H54+I54)/3</f>
        <v>0</v>
      </c>
      <c r="M54" s="84"/>
      <c r="N54" s="85"/>
      <c r="O54" s="305" t="e">
        <f>(N54/L54)-100%</f>
        <v>#DIV/0!</v>
      </c>
      <c r="P54" s="87" t="e">
        <f>(N54/M54)-100%</f>
        <v>#DIV/0!</v>
      </c>
      <c r="R54" s="314"/>
    </row>
    <row r="55" spans="1:18" ht="12.75" customHeight="1">
      <c r="A55" s="1795"/>
      <c r="B55" s="1796"/>
      <c r="C55" s="1796"/>
      <c r="D55" s="1796"/>
      <c r="E55" s="1796"/>
      <c r="F55" s="1796"/>
      <c r="G55" s="90"/>
      <c r="H55" s="90"/>
      <c r="I55" s="90"/>
      <c r="J55" s="90">
        <f>(G55+H55+I55)/3</f>
        <v>0</v>
      </c>
      <c r="K55" s="91"/>
      <c r="L55" s="92">
        <f>(G55+H55+I55)/3</f>
        <v>0</v>
      </c>
      <c r="M55" s="93"/>
      <c r="N55" s="94"/>
      <c r="O55" s="88" t="e">
        <f>(N55/L55)-100%</f>
        <v>#DIV/0!</v>
      </c>
      <c r="P55" s="89" t="e">
        <f>(N55/M55)-100%</f>
        <v>#DIV/0!</v>
      </c>
      <c r="R55" s="314"/>
    </row>
    <row r="56" spans="1:18" ht="14.25" customHeight="1">
      <c r="A56" s="1719" t="s">
        <v>427</v>
      </c>
      <c r="B56" s="1720"/>
      <c r="C56" s="1720"/>
      <c r="D56" s="1720"/>
      <c r="E56" s="1720"/>
      <c r="F56" s="1720"/>
      <c r="G56" s="1720"/>
      <c r="H56" s="1720"/>
      <c r="I56" s="1720"/>
      <c r="J56" s="1720"/>
      <c r="K56" s="1720"/>
      <c r="L56" s="1720"/>
      <c r="M56" s="1720"/>
      <c r="N56" s="1720"/>
      <c r="O56" s="1720"/>
      <c r="P56" s="1721"/>
      <c r="Q56" s="1269"/>
      <c r="R56" s="1269"/>
    </row>
    <row r="57" spans="1:18" ht="16.5" customHeight="1">
      <c r="A57" s="1818" t="s">
        <v>462</v>
      </c>
      <c r="B57" s="1819"/>
      <c r="C57" s="1819"/>
      <c r="D57" s="1819"/>
      <c r="E57" s="1819"/>
      <c r="F57" s="1819"/>
      <c r="G57" s="247">
        <v>15500</v>
      </c>
      <c r="H57" s="247">
        <v>14536.5</v>
      </c>
      <c r="I57" s="247">
        <v>8850</v>
      </c>
      <c r="J57" s="74">
        <f aca="true" t="shared" si="10" ref="J57:J69">(G57+H57+I57)/3</f>
        <v>12962.166666666666</v>
      </c>
      <c r="K57" s="75"/>
      <c r="L57" s="663">
        <f aca="true" t="shared" si="11" ref="L57:L68">(G57+H57+I57)/3</f>
        <v>12962.166666666666</v>
      </c>
      <c r="M57" s="644">
        <v>13000</v>
      </c>
      <c r="N57" s="248">
        <v>12500</v>
      </c>
      <c r="O57" s="297">
        <f aca="true" t="shared" si="12" ref="O57:O69">(N57/L57)-100%</f>
        <v>-0.03565504738148195</v>
      </c>
      <c r="P57" s="298">
        <f aca="true" t="shared" si="13" ref="P57:P69">(N57/M57)-100%</f>
        <v>-0.038461538461538436</v>
      </c>
      <c r="Q57" s="1269"/>
      <c r="R57" s="1269"/>
    </row>
    <row r="58" spans="1:18" ht="12.75">
      <c r="A58" s="1664" t="s">
        <v>535</v>
      </c>
      <c r="B58" s="1665"/>
      <c r="C58" s="1665"/>
      <c r="D58" s="1665"/>
      <c r="E58" s="1665"/>
      <c r="F58" s="1665"/>
      <c r="G58" s="81">
        <v>9</v>
      </c>
      <c r="H58" s="81">
        <v>7</v>
      </c>
      <c r="I58" s="81">
        <v>5</v>
      </c>
      <c r="J58" s="81">
        <f t="shared" si="10"/>
        <v>7</v>
      </c>
      <c r="K58" s="82"/>
      <c r="L58" s="302">
        <f t="shared" si="11"/>
        <v>7</v>
      </c>
      <c r="M58" s="84">
        <v>5</v>
      </c>
      <c r="N58" s="85">
        <v>4</v>
      </c>
      <c r="O58" s="305">
        <f t="shared" si="12"/>
        <v>-0.4285714285714286</v>
      </c>
      <c r="P58" s="306">
        <f t="shared" si="13"/>
        <v>-0.19999999999999996</v>
      </c>
      <c r="Q58" s="1269"/>
      <c r="R58" s="1269"/>
    </row>
    <row r="59" spans="1:18" ht="12.75">
      <c r="A59" s="1806" t="s">
        <v>1101</v>
      </c>
      <c r="B59" s="1807"/>
      <c r="C59" s="1807"/>
      <c r="D59" s="1807"/>
      <c r="E59" s="1807"/>
      <c r="F59" s="1807"/>
      <c r="G59" s="246">
        <v>333718.54</v>
      </c>
      <c r="H59" s="246">
        <v>296262.92</v>
      </c>
      <c r="I59" s="246">
        <v>253359.14</v>
      </c>
      <c r="J59" s="81">
        <f t="shared" si="10"/>
        <v>294446.86666666664</v>
      </c>
      <c r="K59" s="82"/>
      <c r="L59" s="315">
        <f t="shared" si="11"/>
        <v>294446.86666666664</v>
      </c>
      <c r="M59" s="1294">
        <f>'[1]COSTO PROCESSO'!$K$786</f>
        <v>293555.6613</v>
      </c>
      <c r="N59" s="250">
        <f>'[1]COSTO PROCESSO'!$L$786</f>
        <v>282581.4513</v>
      </c>
      <c r="O59" s="305">
        <f t="shared" si="12"/>
        <v>-0.04029730559197653</v>
      </c>
      <c r="P59" s="306">
        <f t="shared" si="13"/>
        <v>-0.03738374504992037</v>
      </c>
      <c r="Q59" s="1269"/>
      <c r="R59" s="1269"/>
    </row>
    <row r="60" spans="1:18" ht="12.75">
      <c r="A60" s="1454" t="s">
        <v>538</v>
      </c>
      <c r="B60" s="1456"/>
      <c r="C60" s="1456"/>
      <c r="D60" s="1456"/>
      <c r="E60" s="1456"/>
      <c r="F60" s="1456"/>
      <c r="G60" s="246">
        <v>74705</v>
      </c>
      <c r="H60" s="246">
        <v>44186</v>
      </c>
      <c r="I60" s="1148">
        <v>52845</v>
      </c>
      <c r="J60" s="81">
        <f t="shared" si="10"/>
        <v>57245.333333333336</v>
      </c>
      <c r="K60" s="82"/>
      <c r="L60" s="315">
        <f t="shared" si="11"/>
        <v>57245.333333333336</v>
      </c>
      <c r="M60" s="249">
        <v>54400</v>
      </c>
      <c r="N60" s="250">
        <v>52783</v>
      </c>
      <c r="O60" s="305">
        <f t="shared" si="12"/>
        <v>-0.07795104113290174</v>
      </c>
      <c r="P60" s="306">
        <f t="shared" si="13"/>
        <v>-0.02972426470588241</v>
      </c>
      <c r="Q60" s="1269"/>
      <c r="R60" s="1269"/>
    </row>
    <row r="61" spans="1:18" ht="12.75">
      <c r="A61" s="1454" t="s">
        <v>1388</v>
      </c>
      <c r="B61" s="1456"/>
      <c r="C61" s="1456"/>
      <c r="D61" s="1456"/>
      <c r="E61" s="1456"/>
      <c r="F61" s="1456"/>
      <c r="G61" s="246">
        <v>19324</v>
      </c>
      <c r="H61" s="246">
        <v>30000</v>
      </c>
      <c r="I61" s="1148">
        <v>30000</v>
      </c>
      <c r="J61" s="81">
        <f t="shared" si="10"/>
        <v>26441.333333333332</v>
      </c>
      <c r="K61" s="82"/>
      <c r="L61" s="315">
        <f t="shared" si="11"/>
        <v>26441.333333333332</v>
      </c>
      <c r="M61" s="249">
        <v>30000</v>
      </c>
      <c r="N61" s="250">
        <v>24786</v>
      </c>
      <c r="O61" s="305">
        <f t="shared" si="12"/>
        <v>-0.06260400383238363</v>
      </c>
      <c r="P61" s="306">
        <f t="shared" si="13"/>
        <v>-0.17379999999999995</v>
      </c>
      <c r="Q61" s="1269"/>
      <c r="R61" s="1269"/>
    </row>
    <row r="62" spans="1:18" ht="12.75">
      <c r="A62" s="1454" t="s">
        <v>1074</v>
      </c>
      <c r="B62" s="1456"/>
      <c r="C62" s="1456"/>
      <c r="D62" s="1456"/>
      <c r="E62" s="1456"/>
      <c r="F62" s="1456"/>
      <c r="G62" s="246">
        <v>3000</v>
      </c>
      <c r="H62" s="246">
        <v>4748</v>
      </c>
      <c r="I62" s="1148">
        <v>4563</v>
      </c>
      <c r="J62" s="81">
        <f t="shared" si="10"/>
        <v>4103.666666666667</v>
      </c>
      <c r="K62" s="82"/>
      <c r="L62" s="315">
        <f t="shared" si="11"/>
        <v>4103.666666666667</v>
      </c>
      <c r="M62" s="249">
        <v>3400</v>
      </c>
      <c r="N62" s="250">
        <v>3400</v>
      </c>
      <c r="O62" s="305">
        <f t="shared" si="12"/>
        <v>-0.17147266672081884</v>
      </c>
      <c r="P62" s="306">
        <f t="shared" si="13"/>
        <v>0</v>
      </c>
      <c r="Q62" s="1269"/>
      <c r="R62" s="1269"/>
    </row>
    <row r="63" spans="1:18" ht="12.75">
      <c r="A63" s="1454" t="s">
        <v>1344</v>
      </c>
      <c r="B63" s="1456"/>
      <c r="C63" s="1456"/>
      <c r="D63" s="1456"/>
      <c r="E63" s="1456"/>
      <c r="F63" s="1456"/>
      <c r="G63" s="246">
        <v>110000</v>
      </c>
      <c r="H63" s="246">
        <v>107993.48</v>
      </c>
      <c r="I63" s="1148">
        <v>122000</v>
      </c>
      <c r="J63" s="81">
        <f>(G63+H63+I63)/3</f>
        <v>113331.15999999999</v>
      </c>
      <c r="K63" s="82"/>
      <c r="L63" s="315">
        <f>(G63+H63+I63)/3</f>
        <v>113331.15999999999</v>
      </c>
      <c r="M63" s="249">
        <v>113700</v>
      </c>
      <c r="N63" s="250">
        <v>112681.74</v>
      </c>
      <c r="O63" s="305">
        <f>(N63/L63)-100%</f>
        <v>-0.00573028635725592</v>
      </c>
      <c r="P63" s="306">
        <f>(N63/M63)-100%</f>
        <v>-0.008955672823218963</v>
      </c>
      <c r="Q63" s="1269"/>
      <c r="R63" s="1269"/>
    </row>
    <row r="64" spans="1:18" ht="12.75">
      <c r="A64" s="1454" t="s">
        <v>1345</v>
      </c>
      <c r="B64" s="1456"/>
      <c r="C64" s="1456"/>
      <c r="D64" s="1456"/>
      <c r="E64" s="1456"/>
      <c r="F64" s="1456"/>
      <c r="G64" s="246"/>
      <c r="H64" s="246"/>
      <c r="I64" s="1148">
        <v>30000</v>
      </c>
      <c r="J64" s="81">
        <f>(G64+H64+I64)/3</f>
        <v>10000</v>
      </c>
      <c r="K64" s="82"/>
      <c r="L64" s="315">
        <f>(G64+H64+I64)/3</f>
        <v>10000</v>
      </c>
      <c r="M64" s="249">
        <v>30000</v>
      </c>
      <c r="N64" s="250">
        <v>24786</v>
      </c>
      <c r="O64" s="305">
        <f>(N64/L64)-100%</f>
        <v>1.4786000000000001</v>
      </c>
      <c r="P64" s="306">
        <f>(N64/M64)-100%</f>
        <v>-0.17379999999999995</v>
      </c>
      <c r="Q64" s="1269"/>
      <c r="R64" s="1269"/>
    </row>
    <row r="65" spans="1:16" ht="12.75">
      <c r="A65" s="1454" t="s">
        <v>1346</v>
      </c>
      <c r="B65" s="1456"/>
      <c r="C65" s="1456"/>
      <c r="D65" s="1456"/>
      <c r="E65" s="1456"/>
      <c r="F65" s="1456"/>
      <c r="G65" s="246"/>
      <c r="H65" s="246"/>
      <c r="I65" s="1148">
        <v>50000</v>
      </c>
      <c r="J65" s="81">
        <f>(G65+H65+I65)/3</f>
        <v>16666.666666666668</v>
      </c>
      <c r="K65" s="82"/>
      <c r="L65" s="315">
        <f>(G65+H65+I65)/3</f>
        <v>16666.666666666668</v>
      </c>
      <c r="M65" s="249">
        <v>40000</v>
      </c>
      <c r="N65" s="250">
        <v>24786</v>
      </c>
      <c r="O65" s="305">
        <f>(N65/L65)-100%</f>
        <v>0.4871599999999998</v>
      </c>
      <c r="P65" s="306">
        <f>(N65/M65)-100%</f>
        <v>-0.38034999999999997</v>
      </c>
    </row>
    <row r="66" spans="1:16" ht="12.75">
      <c r="A66" s="1454" t="s">
        <v>1461</v>
      </c>
      <c r="B66" s="1456"/>
      <c r="C66" s="1456"/>
      <c r="D66" s="1456"/>
      <c r="E66" s="1456"/>
      <c r="F66" s="1456"/>
      <c r="G66" s="246">
        <v>85000</v>
      </c>
      <c r="H66" s="246">
        <v>85000</v>
      </c>
      <c r="I66" s="1148">
        <v>90000</v>
      </c>
      <c r="J66" s="81">
        <f>(G66+H66+I66)/3</f>
        <v>86666.66666666667</v>
      </c>
      <c r="K66" s="82"/>
      <c r="L66" s="315">
        <f>(G66+H66+I66)/3</f>
        <v>86666.66666666667</v>
      </c>
      <c r="M66" s="249">
        <v>70000</v>
      </c>
      <c r="N66" s="250">
        <v>64786</v>
      </c>
      <c r="O66" s="305">
        <f>(N66/L66)-100%</f>
        <v>-0.2524692307692308</v>
      </c>
      <c r="P66" s="306">
        <f>(N66/M66)-100%</f>
        <v>-0.07448571428571427</v>
      </c>
    </row>
    <row r="67" spans="1:16" ht="12.75">
      <c r="A67" s="2034" t="s">
        <v>539</v>
      </c>
      <c r="B67" s="2035"/>
      <c r="C67" s="2035"/>
      <c r="D67" s="2035"/>
      <c r="E67" s="2035"/>
      <c r="F67" s="2035"/>
      <c r="G67" s="246"/>
      <c r="H67" s="246"/>
      <c r="I67" s="246"/>
      <c r="J67" s="81">
        <f t="shared" si="10"/>
        <v>0</v>
      </c>
      <c r="K67" s="82"/>
      <c r="L67" s="315">
        <f t="shared" si="11"/>
        <v>0</v>
      </c>
      <c r="M67" s="249"/>
      <c r="N67" s="250"/>
      <c r="O67" s="305" t="e">
        <f t="shared" si="12"/>
        <v>#DIV/0!</v>
      </c>
      <c r="P67" s="306" t="e">
        <f t="shared" si="13"/>
        <v>#DIV/0!</v>
      </c>
    </row>
    <row r="68" spans="1:16" ht="12.75">
      <c r="A68" s="2034" t="s">
        <v>540</v>
      </c>
      <c r="B68" s="2035"/>
      <c r="C68" s="2035"/>
      <c r="D68" s="2035"/>
      <c r="E68" s="2035"/>
      <c r="F68" s="2035"/>
      <c r="G68" s="246"/>
      <c r="H68" s="246"/>
      <c r="I68" s="246"/>
      <c r="J68" s="81">
        <f t="shared" si="10"/>
        <v>0</v>
      </c>
      <c r="K68" s="82"/>
      <c r="L68" s="315">
        <f t="shared" si="11"/>
        <v>0</v>
      </c>
      <c r="M68" s="249"/>
      <c r="N68" s="250"/>
      <c r="O68" s="305" t="e">
        <f t="shared" si="12"/>
        <v>#DIV/0!</v>
      </c>
      <c r="P68" s="306" t="e">
        <f t="shared" si="13"/>
        <v>#DIV/0!</v>
      </c>
    </row>
    <row r="69" spans="1:16" ht="12.75">
      <c r="A69" s="1724"/>
      <c r="B69" s="1725"/>
      <c r="C69" s="1725"/>
      <c r="D69" s="1725"/>
      <c r="E69" s="1725"/>
      <c r="F69" s="1725"/>
      <c r="G69" s="90"/>
      <c r="H69" s="90"/>
      <c r="I69" s="90"/>
      <c r="J69" s="90">
        <f t="shared" si="10"/>
        <v>0</v>
      </c>
      <c r="K69" s="91"/>
      <c r="L69" s="92"/>
      <c r="M69" s="93"/>
      <c r="N69" s="94"/>
      <c r="O69" s="88" t="e">
        <f t="shared" si="12"/>
        <v>#DIV/0!</v>
      </c>
      <c r="P69" s="89" t="e">
        <f t="shared" si="13"/>
        <v>#DIV/0!</v>
      </c>
    </row>
    <row r="70" spans="1:19" ht="12" customHeight="1">
      <c r="A70" s="1719" t="s">
        <v>428</v>
      </c>
      <c r="B70" s="1720"/>
      <c r="C70" s="1720"/>
      <c r="D70" s="1720"/>
      <c r="E70" s="1720"/>
      <c r="F70" s="1720"/>
      <c r="G70" s="1720"/>
      <c r="H70" s="1720"/>
      <c r="I70" s="1720"/>
      <c r="J70" s="1720"/>
      <c r="K70" s="1720"/>
      <c r="L70" s="1720"/>
      <c r="M70" s="1720"/>
      <c r="N70" s="1720"/>
      <c r="O70" s="1720"/>
      <c r="P70" s="1721"/>
      <c r="S70" s="316"/>
    </row>
    <row r="71" spans="1:16" ht="15" customHeight="1">
      <c r="A71" s="1664" t="s">
        <v>536</v>
      </c>
      <c r="B71" s="1665"/>
      <c r="C71" s="1665"/>
      <c r="D71" s="1665"/>
      <c r="E71" s="1665"/>
      <c r="F71" s="1665"/>
      <c r="G71" s="74">
        <v>3</v>
      </c>
      <c r="H71" s="74">
        <v>3</v>
      </c>
      <c r="I71" s="74">
        <v>6</v>
      </c>
      <c r="J71" s="74">
        <f>(G71+H71+I71)/3</f>
        <v>4</v>
      </c>
      <c r="K71" s="75"/>
      <c r="L71" s="76">
        <f>(G71+H71+I71)/3</f>
        <v>4</v>
      </c>
      <c r="M71" s="77">
        <v>7</v>
      </c>
      <c r="N71" s="78">
        <v>10</v>
      </c>
      <c r="O71" s="79">
        <f>(N71/L71)-100%</f>
        <v>1.5</v>
      </c>
      <c r="P71" s="80">
        <f>(N71/M71)-100%</f>
        <v>0.4285714285714286</v>
      </c>
    </row>
    <row r="72" spans="1:16" ht="12.75">
      <c r="A72" s="1664" t="s">
        <v>537</v>
      </c>
      <c r="B72" s="1665"/>
      <c r="C72" s="1665"/>
      <c r="D72" s="1665"/>
      <c r="E72" s="1665"/>
      <c r="F72" s="1665"/>
      <c r="G72" s="81">
        <v>30</v>
      </c>
      <c r="H72" s="81">
        <v>30</v>
      </c>
      <c r="I72" s="81">
        <v>30</v>
      </c>
      <c r="J72" s="81">
        <f>(G72+H72+I72)/3</f>
        <v>30</v>
      </c>
      <c r="K72" s="82"/>
      <c r="L72" s="83">
        <f>(G72+H72+I72)/3</f>
        <v>30</v>
      </c>
      <c r="M72" s="84">
        <v>33</v>
      </c>
      <c r="N72" s="85">
        <v>33</v>
      </c>
      <c r="O72" s="86">
        <f>(N72/L72)-100%</f>
        <v>0.10000000000000009</v>
      </c>
      <c r="P72" s="87">
        <f>(N72/M72)-100%</f>
        <v>0</v>
      </c>
    </row>
    <row r="73" spans="1:16" ht="13.5" thickBot="1">
      <c r="A73" s="1722" t="s">
        <v>75</v>
      </c>
      <c r="B73" s="1723"/>
      <c r="C73" s="1723"/>
      <c r="D73" s="1723"/>
      <c r="E73" s="1723"/>
      <c r="F73" s="1723"/>
      <c r="G73" s="96"/>
      <c r="H73" s="96"/>
      <c r="I73" s="96"/>
      <c r="J73" s="96">
        <f>(G73+H73+I73)/3</f>
        <v>0</v>
      </c>
      <c r="K73" s="97"/>
      <c r="L73" s="98">
        <f>(G73+H73+I73)/3</f>
        <v>0</v>
      </c>
      <c r="M73" s="99"/>
      <c r="N73" s="568"/>
      <c r="O73" s="101" t="e">
        <f>(N73/L73)-100%</f>
        <v>#DIV/0!</v>
      </c>
      <c r="P73" s="102" t="e">
        <f>(N73/M73)-100%</f>
        <v>#DIV/0!</v>
      </c>
    </row>
    <row r="74" spans="1:16" ht="18.75" customHeight="1" thickBot="1">
      <c r="A74" s="1811"/>
      <c r="B74" s="1802"/>
      <c r="C74" s="1802"/>
      <c r="D74" s="1802"/>
      <c r="E74" s="1802"/>
      <c r="F74" s="1802"/>
      <c r="G74" s="1802"/>
      <c r="H74" s="1802"/>
      <c r="I74" s="1802"/>
      <c r="J74" s="1802"/>
      <c r="K74" s="1802"/>
      <c r="L74" s="1802"/>
      <c r="M74" s="1802"/>
      <c r="N74" s="1802"/>
      <c r="O74" s="1802"/>
      <c r="P74" s="1803"/>
    </row>
    <row r="75" spans="1:16" ht="12.75">
      <c r="A75" s="1823" t="s">
        <v>430</v>
      </c>
      <c r="B75" s="1824"/>
      <c r="C75" s="1824"/>
      <c r="D75" s="1824"/>
      <c r="E75" s="1824"/>
      <c r="F75" s="1825"/>
      <c r="G75" s="1808" t="s">
        <v>434</v>
      </c>
      <c r="H75" s="1809"/>
      <c r="I75" s="1809"/>
      <c r="J75" s="1809"/>
      <c r="K75" s="1809"/>
      <c r="L75" s="1809"/>
      <c r="M75" s="1809"/>
      <c r="N75" s="1809"/>
      <c r="O75" s="1809"/>
      <c r="P75" s="1810"/>
    </row>
    <row r="76" spans="1:16" ht="26.25" customHeight="1">
      <c r="A76" s="1680" t="s">
        <v>1234</v>
      </c>
      <c r="B76" s="1681"/>
      <c r="C76" s="1682"/>
      <c r="D76" s="319" t="s">
        <v>432</v>
      </c>
      <c r="E76" s="1698" t="s">
        <v>675</v>
      </c>
      <c r="F76" s="1699"/>
      <c r="G76" s="1680" t="s">
        <v>1235</v>
      </c>
      <c r="H76" s="1681"/>
      <c r="I76" s="1681"/>
      <c r="J76" s="320"/>
      <c r="K76" s="320"/>
      <c r="L76" s="1695" t="s">
        <v>1236</v>
      </c>
      <c r="M76" s="1682"/>
      <c r="N76" s="1681" t="s">
        <v>1237</v>
      </c>
      <c r="O76" s="1681"/>
      <c r="P76" s="1726"/>
    </row>
    <row r="77" spans="1:16" ht="27.75" customHeight="1">
      <c r="A77" s="1675" t="s">
        <v>1021</v>
      </c>
      <c r="B77" s="1676"/>
      <c r="C77" s="1677"/>
      <c r="D77" s="321" t="s">
        <v>837</v>
      </c>
      <c r="E77" s="1678">
        <v>0.4</v>
      </c>
      <c r="F77" s="1679"/>
      <c r="G77" s="2177"/>
      <c r="H77" s="2178"/>
      <c r="I77" s="2178"/>
      <c r="J77" s="2178"/>
      <c r="K77" s="2179"/>
      <c r="L77" s="1700"/>
      <c r="M77" s="1677"/>
      <c r="N77" s="1700"/>
      <c r="O77" s="1676"/>
      <c r="P77" s="1679"/>
    </row>
    <row r="78" spans="1:16" ht="12.75">
      <c r="A78" s="1675" t="s">
        <v>707</v>
      </c>
      <c r="B78" s="1676"/>
      <c r="C78" s="1677"/>
      <c r="D78" s="321" t="s">
        <v>743</v>
      </c>
      <c r="E78" s="1678">
        <v>0.02</v>
      </c>
      <c r="F78" s="1679"/>
      <c r="G78" s="1675"/>
      <c r="H78" s="1676"/>
      <c r="I78" s="1676"/>
      <c r="J78" s="1676"/>
      <c r="K78" s="1677"/>
      <c r="L78" s="1700"/>
      <c r="M78" s="1677"/>
      <c r="N78" s="1700"/>
      <c r="O78" s="1676"/>
      <c r="P78" s="1679"/>
    </row>
    <row r="79" spans="1:16" ht="12.75">
      <c r="A79" s="1675" t="s">
        <v>1023</v>
      </c>
      <c r="B79" s="1676"/>
      <c r="C79" s="1677"/>
      <c r="D79" s="902" t="s">
        <v>774</v>
      </c>
      <c r="E79" s="1701">
        <v>0.02</v>
      </c>
      <c r="F79" s="1679"/>
      <c r="G79" s="912"/>
      <c r="H79" s="900"/>
      <c r="I79" s="900"/>
      <c r="J79" s="900"/>
      <c r="K79" s="901"/>
      <c r="L79" s="915"/>
      <c r="M79" s="901"/>
      <c r="N79" s="915"/>
      <c r="O79" s="900"/>
      <c r="P79" s="914"/>
    </row>
    <row r="80" spans="1:16" ht="12.75">
      <c r="A80" s="1675" t="s">
        <v>1059</v>
      </c>
      <c r="B80" s="1676"/>
      <c r="C80" s="1677"/>
      <c r="D80" s="902" t="s">
        <v>838</v>
      </c>
      <c r="E80" s="1701">
        <v>0.03</v>
      </c>
      <c r="F80" s="1679"/>
      <c r="G80" s="912"/>
      <c r="H80" s="900"/>
      <c r="I80" s="900"/>
      <c r="J80" s="900"/>
      <c r="K80" s="901"/>
      <c r="L80" s="915"/>
      <c r="M80" s="901"/>
      <c r="N80" s="915"/>
      <c r="O80" s="900"/>
      <c r="P80" s="914"/>
    </row>
    <row r="81" spans="1:16" ht="12.75">
      <c r="A81" s="1675" t="s">
        <v>1102</v>
      </c>
      <c r="B81" s="1676"/>
      <c r="C81" s="1677"/>
      <c r="D81" s="902" t="s">
        <v>992</v>
      </c>
      <c r="E81" s="1701">
        <v>0.02</v>
      </c>
      <c r="F81" s="1679"/>
      <c r="G81" s="912"/>
      <c r="H81" s="900"/>
      <c r="I81" s="900"/>
      <c r="J81" s="900"/>
      <c r="K81" s="901"/>
      <c r="L81" s="915"/>
      <c r="M81" s="901"/>
      <c r="N81" s="915"/>
      <c r="O81" s="900"/>
      <c r="P81" s="914"/>
    </row>
    <row r="82" spans="1:16" ht="12.75">
      <c r="A82" s="1675" t="s">
        <v>138</v>
      </c>
      <c r="B82" s="1676"/>
      <c r="C82" s="1677"/>
      <c r="D82" s="902" t="s">
        <v>776</v>
      </c>
      <c r="E82" s="1701">
        <v>0.02</v>
      </c>
      <c r="F82" s="1679"/>
      <c r="G82" s="912"/>
      <c r="H82" s="900"/>
      <c r="I82" s="900"/>
      <c r="J82" s="900"/>
      <c r="K82" s="901"/>
      <c r="L82" s="915"/>
      <c r="M82" s="901"/>
      <c r="N82" s="915"/>
      <c r="O82" s="900"/>
      <c r="P82" s="914"/>
    </row>
    <row r="83" spans="1:16" ht="12.75">
      <c r="A83" s="1675" t="s">
        <v>137</v>
      </c>
      <c r="B83" s="1676"/>
      <c r="C83" s="1677"/>
      <c r="D83" s="902" t="s">
        <v>835</v>
      </c>
      <c r="E83" s="1701">
        <v>0.03</v>
      </c>
      <c r="F83" s="1679"/>
      <c r="G83" s="912"/>
      <c r="H83" s="900"/>
      <c r="I83" s="900"/>
      <c r="J83" s="900"/>
      <c r="K83" s="901"/>
      <c r="L83" s="915"/>
      <c r="M83" s="901"/>
      <c r="N83" s="915"/>
      <c r="O83" s="900"/>
      <c r="P83" s="914"/>
    </row>
    <row r="84" spans="1:16" ht="12.75">
      <c r="A84" s="1675" t="s">
        <v>1100</v>
      </c>
      <c r="B84" s="1676"/>
      <c r="C84" s="1677"/>
      <c r="D84" s="902" t="s">
        <v>835</v>
      </c>
      <c r="E84" s="1701">
        <v>0.2</v>
      </c>
      <c r="F84" s="1679"/>
      <c r="G84" s="912"/>
      <c r="H84" s="900"/>
      <c r="I84" s="900"/>
      <c r="J84" s="900"/>
      <c r="K84" s="901"/>
      <c r="L84" s="915"/>
      <c r="M84" s="901"/>
      <c r="N84" s="915"/>
      <c r="O84" s="900"/>
      <c r="P84" s="914"/>
    </row>
    <row r="85" spans="1:16" ht="12.75">
      <c r="A85" s="1675" t="s">
        <v>779</v>
      </c>
      <c r="B85" s="1676"/>
      <c r="C85" s="1677"/>
      <c r="D85" s="902" t="s">
        <v>780</v>
      </c>
      <c r="E85" s="1701">
        <v>0.1</v>
      </c>
      <c r="F85" s="1679"/>
      <c r="G85" s="912"/>
      <c r="H85" s="900"/>
      <c r="I85" s="900"/>
      <c r="J85" s="900"/>
      <c r="K85" s="901"/>
      <c r="L85" s="915"/>
      <c r="M85" s="901"/>
      <c r="N85" s="915"/>
      <c r="O85" s="900"/>
      <c r="P85" s="914"/>
    </row>
    <row r="86" spans="1:16" ht="12.75">
      <c r="A86" s="1675" t="s">
        <v>1094</v>
      </c>
      <c r="B86" s="1676"/>
      <c r="C86" s="1677"/>
      <c r="D86" s="902" t="s">
        <v>992</v>
      </c>
      <c r="E86" s="1701">
        <v>0.2</v>
      </c>
      <c r="F86" s="1679"/>
      <c r="G86" s="912"/>
      <c r="H86" s="900"/>
      <c r="I86" s="900"/>
      <c r="J86" s="900"/>
      <c r="K86" s="901"/>
      <c r="L86" s="915"/>
      <c r="M86" s="901"/>
      <c r="N86" s="915"/>
      <c r="O86" s="900"/>
      <c r="P86" s="914"/>
    </row>
    <row r="87" spans="1:16" ht="12.75">
      <c r="A87" s="1675" t="s">
        <v>1099</v>
      </c>
      <c r="B87" s="1683"/>
      <c r="C87" s="1684"/>
      <c r="D87" s="902" t="s">
        <v>743</v>
      </c>
      <c r="E87" s="1701">
        <v>0.15</v>
      </c>
      <c r="F87" s="2174"/>
      <c r="G87" s="912"/>
      <c r="H87" s="900"/>
      <c r="I87" s="900"/>
      <c r="J87" s="900"/>
      <c r="K87" s="901"/>
      <c r="L87" s="915"/>
      <c r="M87" s="901"/>
      <c r="N87" s="915"/>
      <c r="O87" s="900"/>
      <c r="P87" s="914"/>
    </row>
    <row r="88" spans="1:16" ht="12.75">
      <c r="A88" s="1675" t="s">
        <v>1096</v>
      </c>
      <c r="B88" s="1683"/>
      <c r="C88" s="1684"/>
      <c r="D88" s="902" t="s">
        <v>1058</v>
      </c>
      <c r="E88" s="1701">
        <v>0.15</v>
      </c>
      <c r="F88" s="2174"/>
      <c r="G88" s="912"/>
      <c r="H88" s="900"/>
      <c r="I88" s="900"/>
      <c r="J88" s="900"/>
      <c r="K88" s="901"/>
      <c r="L88" s="915"/>
      <c r="M88" s="901"/>
      <c r="N88" s="915"/>
      <c r="O88" s="900"/>
      <c r="P88" s="914"/>
    </row>
    <row r="89" spans="1:16" ht="12.75">
      <c r="A89" s="1675" t="s">
        <v>1097</v>
      </c>
      <c r="B89" s="1676"/>
      <c r="C89" s="1677"/>
      <c r="D89" s="902" t="s">
        <v>1058</v>
      </c>
      <c r="E89" s="1701">
        <v>0.15</v>
      </c>
      <c r="F89" s="1679"/>
      <c r="G89" s="912"/>
      <c r="H89" s="900"/>
      <c r="I89" s="900"/>
      <c r="J89" s="900"/>
      <c r="K89" s="901"/>
      <c r="L89" s="915"/>
      <c r="M89" s="901"/>
      <c r="N89" s="915"/>
      <c r="O89" s="900"/>
      <c r="P89" s="914"/>
    </row>
    <row r="90" spans="1:16" ht="13.5" thickBot="1">
      <c r="A90" s="1670" t="s">
        <v>1095</v>
      </c>
      <c r="B90" s="1671"/>
      <c r="C90" s="1672"/>
      <c r="D90" s="322" t="s">
        <v>1058</v>
      </c>
      <c r="E90" s="1673">
        <v>0.2</v>
      </c>
      <c r="F90" s="1674"/>
      <c r="G90" s="1670"/>
      <c r="H90" s="1671"/>
      <c r="I90" s="1671"/>
      <c r="J90" s="1671"/>
      <c r="K90" s="1672"/>
      <c r="L90" s="1685"/>
      <c r="M90" s="1672"/>
      <c r="N90" s="1685"/>
      <c r="O90" s="1671"/>
      <c r="P90" s="1674"/>
    </row>
    <row r="91" spans="1:16" ht="13.5">
      <c r="A91" s="103"/>
      <c r="B91" s="6"/>
      <c r="C91" s="6"/>
      <c r="D91" s="6"/>
      <c r="E91" s="6"/>
      <c r="F91" s="6"/>
      <c r="G91" s="6"/>
      <c r="H91" s="6"/>
      <c r="I91" s="6"/>
      <c r="J91" s="6"/>
      <c r="K91" s="6"/>
      <c r="L91" s="6"/>
      <c r="M91" s="6"/>
      <c r="N91" s="6"/>
      <c r="O91" s="6"/>
      <c r="P91" s="50"/>
    </row>
    <row r="92" spans="1:17" ht="14.25" thickBot="1">
      <c r="A92" s="103"/>
      <c r="B92" s="6"/>
      <c r="C92" s="6"/>
      <c r="D92" s="6"/>
      <c r="E92" s="6"/>
      <c r="F92" s="6"/>
      <c r="G92" s="6"/>
      <c r="H92" s="6"/>
      <c r="I92" s="6"/>
      <c r="J92" s="6"/>
      <c r="K92" s="6"/>
      <c r="L92" s="6"/>
      <c r="M92" s="6"/>
      <c r="N92" s="6"/>
      <c r="O92" s="49"/>
      <c r="P92" s="51"/>
      <c r="Q92" s="282"/>
    </row>
    <row r="93" spans="1:17" ht="12.75" customHeight="1">
      <c r="A93" s="1755" t="s">
        <v>196</v>
      </c>
      <c r="B93" s="1756"/>
      <c r="C93" s="1756"/>
      <c r="D93" s="1756"/>
      <c r="E93" s="1756"/>
      <c r="F93" s="1756"/>
      <c r="G93" s="1756"/>
      <c r="H93" s="1756"/>
      <c r="I93" s="1756"/>
      <c r="J93" s="1756"/>
      <c r="K93" s="1757"/>
      <c r="L93" s="1812" t="s">
        <v>1250</v>
      </c>
      <c r="M93" s="1752" t="s">
        <v>1249</v>
      </c>
      <c r="N93" s="1789" t="s">
        <v>200</v>
      </c>
      <c r="O93" s="1816" t="s">
        <v>402</v>
      </c>
      <c r="P93" s="1797" t="s">
        <v>401</v>
      </c>
      <c r="Q93" s="282"/>
    </row>
    <row r="94" spans="1:17" ht="16.5" customHeight="1" thickBot="1">
      <c r="A94" s="1758"/>
      <c r="B94" s="1759"/>
      <c r="C94" s="1759"/>
      <c r="D94" s="1759"/>
      <c r="E94" s="1759"/>
      <c r="F94" s="1759"/>
      <c r="G94" s="1759"/>
      <c r="H94" s="1759"/>
      <c r="I94" s="1759"/>
      <c r="J94" s="1759"/>
      <c r="K94" s="1760"/>
      <c r="L94" s="1813"/>
      <c r="M94" s="1753"/>
      <c r="N94" s="1790"/>
      <c r="O94" s="1817"/>
      <c r="P94" s="1798"/>
      <c r="Q94" s="282"/>
    </row>
    <row r="95" spans="1:17" ht="16.5" customHeight="1" thickBot="1" thickTop="1">
      <c r="A95" s="1709" t="s">
        <v>396</v>
      </c>
      <c r="B95" s="1710"/>
      <c r="C95" s="1710"/>
      <c r="D95" s="1710"/>
      <c r="E95" s="1710"/>
      <c r="F95" s="1710"/>
      <c r="G95" s="1710"/>
      <c r="H95" s="1710"/>
      <c r="I95" s="1710"/>
      <c r="J95" s="1710"/>
      <c r="K95" s="1711"/>
      <c r="L95" s="323"/>
      <c r="M95" s="323"/>
      <c r="N95" s="324"/>
      <c r="O95" s="323"/>
      <c r="P95" s="325"/>
      <c r="Q95" s="282"/>
    </row>
    <row r="96" spans="1:19" ht="23.25" customHeight="1" thickTop="1">
      <c r="A96" s="1751" t="s">
        <v>677</v>
      </c>
      <c r="B96" s="1704"/>
      <c r="C96" s="1704"/>
      <c r="D96" s="1704"/>
      <c r="E96" s="1704"/>
      <c r="F96" s="1704"/>
      <c r="G96" s="1704"/>
      <c r="H96" s="1704"/>
      <c r="I96" s="1704"/>
      <c r="J96" s="1704"/>
      <c r="K96" s="1705"/>
      <c r="L96" s="362">
        <f>L25/L26</f>
        <v>1</v>
      </c>
      <c r="M96" s="399">
        <f>M25/M26</f>
        <v>1</v>
      </c>
      <c r="N96" s="487">
        <f>N25/N26</f>
        <v>1</v>
      </c>
      <c r="O96" s="362">
        <f>N96-M96</f>
        <v>0</v>
      </c>
      <c r="P96" s="330" t="str">
        <f>IF(N96&gt;=M96,"OK","NOOK")</f>
        <v>OK</v>
      </c>
      <c r="Q96" s="282" t="s">
        <v>830</v>
      </c>
      <c r="R96" s="299"/>
      <c r="S96" s="299"/>
    </row>
    <row r="97" spans="1:17" ht="23.25" customHeight="1">
      <c r="A97" s="1712" t="s">
        <v>678</v>
      </c>
      <c r="B97" s="1713"/>
      <c r="C97" s="1713"/>
      <c r="D97" s="1713"/>
      <c r="E97" s="1713"/>
      <c r="F97" s="1713"/>
      <c r="G97" s="1713"/>
      <c r="H97" s="1713"/>
      <c r="I97" s="1713"/>
      <c r="J97" s="1713"/>
      <c r="K97" s="1714"/>
      <c r="L97" s="331">
        <f>L27/L28</f>
        <v>1</v>
      </c>
      <c r="M97" s="332">
        <f>M27/M28</f>
        <v>1</v>
      </c>
      <c r="N97" s="333">
        <f>N27/N28</f>
        <v>1</v>
      </c>
      <c r="O97" s="331">
        <f>N97-M97</f>
        <v>0</v>
      </c>
      <c r="P97" s="452" t="str">
        <f>IF(N97&gt;=M97,"OK","NOOK")</f>
        <v>OK</v>
      </c>
      <c r="Q97" s="282" t="s">
        <v>679</v>
      </c>
    </row>
    <row r="98" spans="1:17" ht="24.75" customHeight="1" hidden="1">
      <c r="A98" s="2169" t="s">
        <v>593</v>
      </c>
      <c r="B98" s="2170"/>
      <c r="C98" s="2170"/>
      <c r="D98" s="2170"/>
      <c r="E98" s="2170"/>
      <c r="F98" s="2170"/>
      <c r="G98" s="2170"/>
      <c r="H98" s="2170"/>
      <c r="I98" s="2170"/>
      <c r="J98" s="2172"/>
      <c r="K98" s="2173"/>
      <c r="L98" s="331">
        <f>L72/L35</f>
        <v>11.25</v>
      </c>
      <c r="M98" s="332">
        <f>M72/M35</f>
        <v>16.5</v>
      </c>
      <c r="N98" s="333">
        <f>N72/N35</f>
        <v>16.5</v>
      </c>
      <c r="O98" s="331">
        <f aca="true" t="shared" si="14" ref="O98:O108">N98-M98</f>
        <v>0</v>
      </c>
      <c r="P98" s="452" t="str">
        <f aca="true" t="shared" si="15" ref="P98:P106">IF(N98&gt;=M98,"OK","NOOK")</f>
        <v>OK</v>
      </c>
      <c r="Q98" s="282"/>
    </row>
    <row r="99" spans="1:17" ht="24.75" customHeight="1">
      <c r="A99" s="1949" t="s">
        <v>594</v>
      </c>
      <c r="B99" s="1893"/>
      <c r="C99" s="1893"/>
      <c r="D99" s="1893"/>
      <c r="E99" s="1893"/>
      <c r="F99" s="1893"/>
      <c r="G99" s="1893"/>
      <c r="H99" s="1893"/>
      <c r="I99" s="1893"/>
      <c r="J99" s="577"/>
      <c r="K99" s="577"/>
      <c r="L99" s="534">
        <f>L40/L36</f>
        <v>256.54761904761904</v>
      </c>
      <c r="M99" s="655">
        <f>M40/M36</f>
        <v>240</v>
      </c>
      <c r="N99" s="656">
        <f>N40/N36</f>
        <v>240.3846153846154</v>
      </c>
      <c r="O99" s="534">
        <f t="shared" si="14"/>
        <v>0.3846153846153868</v>
      </c>
      <c r="P99" s="452" t="str">
        <f t="shared" si="15"/>
        <v>OK</v>
      </c>
      <c r="Q99" s="282" t="s">
        <v>679</v>
      </c>
    </row>
    <row r="100" spans="1:17" ht="25.5" customHeight="1">
      <c r="A100" s="1826" t="s">
        <v>296</v>
      </c>
      <c r="B100" s="1708"/>
      <c r="C100" s="1708"/>
      <c r="D100" s="1708"/>
      <c r="E100" s="1708"/>
      <c r="F100" s="1708"/>
      <c r="G100" s="1708"/>
      <c r="H100" s="1708"/>
      <c r="I100" s="1747"/>
      <c r="J100" s="2181"/>
      <c r="K100" s="2181"/>
      <c r="L100" s="331">
        <f>L34/L35</f>
        <v>1</v>
      </c>
      <c r="M100" s="332">
        <f>M34/M35</f>
        <v>1</v>
      </c>
      <c r="N100" s="333">
        <f>N34/N35</f>
        <v>1</v>
      </c>
      <c r="O100" s="331">
        <f t="shared" si="14"/>
        <v>0</v>
      </c>
      <c r="P100" s="452" t="str">
        <f t="shared" si="15"/>
        <v>OK</v>
      </c>
      <c r="Q100" s="282"/>
    </row>
    <row r="101" spans="1:17" ht="25.5" customHeight="1">
      <c r="A101" s="1826" t="s">
        <v>297</v>
      </c>
      <c r="B101" s="1708"/>
      <c r="C101" s="1708"/>
      <c r="D101" s="1708"/>
      <c r="E101" s="1708"/>
      <c r="F101" s="1708"/>
      <c r="G101" s="1708"/>
      <c r="H101" s="1708"/>
      <c r="I101" s="1747"/>
      <c r="J101" s="667"/>
      <c r="K101" s="667"/>
      <c r="L101" s="534">
        <f>L40/L36</f>
        <v>256.54761904761904</v>
      </c>
      <c r="M101" s="655">
        <f>M40/M36</f>
        <v>240</v>
      </c>
      <c r="N101" s="656">
        <f>N40/N36</f>
        <v>240.3846153846154</v>
      </c>
      <c r="O101" s="534">
        <f t="shared" si="14"/>
        <v>0.3846153846153868</v>
      </c>
      <c r="P101" s="452" t="str">
        <f t="shared" si="15"/>
        <v>OK</v>
      </c>
      <c r="Q101" s="282"/>
    </row>
    <row r="102" spans="1:17" ht="25.5" customHeight="1">
      <c r="A102" s="1727" t="s">
        <v>298</v>
      </c>
      <c r="B102" s="1728"/>
      <c r="C102" s="1728"/>
      <c r="D102" s="1728"/>
      <c r="E102" s="1728"/>
      <c r="F102" s="1728"/>
      <c r="G102" s="1728"/>
      <c r="H102" s="1728"/>
      <c r="I102" s="2077"/>
      <c r="J102" s="667"/>
      <c r="K102" s="667"/>
      <c r="L102" s="534">
        <f>L41/L38</f>
        <v>1927.2727272727275</v>
      </c>
      <c r="M102" s="655">
        <f>M41/M38</f>
        <v>1400</v>
      </c>
      <c r="N102" s="656">
        <f>N41/N38</f>
        <v>1560</v>
      </c>
      <c r="O102" s="534">
        <f t="shared" si="14"/>
        <v>160</v>
      </c>
      <c r="P102" s="452" t="str">
        <f t="shared" si="15"/>
        <v>OK</v>
      </c>
      <c r="Q102" s="282"/>
    </row>
    <row r="103" spans="1:17" ht="25.5" customHeight="1">
      <c r="A103" s="1981" t="s">
        <v>595</v>
      </c>
      <c r="B103" s="1982"/>
      <c r="C103" s="1982"/>
      <c r="D103" s="1982"/>
      <c r="E103" s="1982"/>
      <c r="F103" s="1982"/>
      <c r="G103" s="1982"/>
      <c r="H103" s="1982"/>
      <c r="I103" s="2171"/>
      <c r="J103" s="667"/>
      <c r="K103" s="667"/>
      <c r="L103" s="534">
        <f>L43/L44</f>
        <v>23.05263157894737</v>
      </c>
      <c r="M103" s="655">
        <f>M43/M44</f>
        <v>16.666666666666668</v>
      </c>
      <c r="N103" s="656">
        <f>N43/N44</f>
        <v>30</v>
      </c>
      <c r="O103" s="534">
        <f>N103-M103</f>
        <v>13.333333333333332</v>
      </c>
      <c r="P103" s="452" t="str">
        <f>IF(N103&gt;=M103,"OK","NOOK")</f>
        <v>OK</v>
      </c>
      <c r="Q103" s="282" t="s">
        <v>679</v>
      </c>
    </row>
    <row r="104" spans="1:18" ht="24.75" customHeight="1">
      <c r="A104" s="1727" t="s">
        <v>66</v>
      </c>
      <c r="B104" s="1728"/>
      <c r="C104" s="1728"/>
      <c r="D104" s="1728"/>
      <c r="E104" s="1728"/>
      <c r="F104" s="1728"/>
      <c r="G104" s="1728"/>
      <c r="H104" s="1728"/>
      <c r="I104" s="2077"/>
      <c r="J104" s="667"/>
      <c r="K104" s="667"/>
      <c r="L104" s="534">
        <f>L42/L37</f>
        <v>225</v>
      </c>
      <c r="M104" s="655">
        <f>M42/M37</f>
        <v>250</v>
      </c>
      <c r="N104" s="656">
        <f>N42/N37</f>
        <v>250</v>
      </c>
      <c r="O104" s="534">
        <f t="shared" si="14"/>
        <v>0</v>
      </c>
      <c r="P104" s="452" t="str">
        <f t="shared" si="15"/>
        <v>OK</v>
      </c>
      <c r="Q104" s="282" t="s">
        <v>830</v>
      </c>
      <c r="R104" s="274" t="s">
        <v>1273</v>
      </c>
    </row>
    <row r="105" spans="1:17" ht="0.75" customHeight="1" hidden="1">
      <c r="A105" s="1983" t="s">
        <v>596</v>
      </c>
      <c r="B105" s="1845"/>
      <c r="C105" s="1845"/>
      <c r="D105" s="1845"/>
      <c r="E105" s="1845"/>
      <c r="F105" s="1845"/>
      <c r="G105" s="1845"/>
      <c r="H105" s="1845"/>
      <c r="I105" s="1845"/>
      <c r="J105" s="667"/>
      <c r="K105" s="667"/>
      <c r="L105" s="331">
        <f>(L40+L41+L42)/L24</f>
        <v>1.7061281337047354</v>
      </c>
      <c r="M105" s="332">
        <f>(M40+M41+M42)/M24</f>
        <v>1.569767441860465</v>
      </c>
      <c r="N105" s="333">
        <f>(N40+N41+N42)/N24</f>
        <v>1.691073919107392</v>
      </c>
      <c r="O105" s="331">
        <f t="shared" si="14"/>
        <v>0.121306477246927</v>
      </c>
      <c r="P105" s="452" t="str">
        <f t="shared" si="15"/>
        <v>OK</v>
      </c>
      <c r="Q105" s="282"/>
    </row>
    <row r="106" spans="1:17" ht="25.5" customHeight="1" hidden="1">
      <c r="A106" s="1707" t="s">
        <v>735</v>
      </c>
      <c r="B106" s="1708"/>
      <c r="C106" s="1708"/>
      <c r="D106" s="1708"/>
      <c r="E106" s="1708"/>
      <c r="F106" s="1708"/>
      <c r="G106" s="1708"/>
      <c r="H106" s="1708"/>
      <c r="I106" s="1708"/>
      <c r="J106" s="577"/>
      <c r="K106" s="577"/>
      <c r="L106" s="331" t="e">
        <f>L32/L31</f>
        <v>#DIV/0!</v>
      </c>
      <c r="M106" s="332" t="e">
        <f>M32/M31</f>
        <v>#DIV/0!</v>
      </c>
      <c r="N106" s="333" t="e">
        <f>N32/N31</f>
        <v>#DIV/0!</v>
      </c>
      <c r="O106" s="331" t="e">
        <f t="shared" si="14"/>
        <v>#DIV/0!</v>
      </c>
      <c r="P106" s="452" t="e">
        <f t="shared" si="15"/>
        <v>#DIV/0!</v>
      </c>
      <c r="Q106" s="282" t="s">
        <v>830</v>
      </c>
    </row>
    <row r="107" spans="1:18" ht="25.5" customHeight="1" thickBot="1">
      <c r="A107" s="1949" t="s">
        <v>74</v>
      </c>
      <c r="B107" s="1893"/>
      <c r="C107" s="1893"/>
      <c r="D107" s="1893"/>
      <c r="E107" s="1893"/>
      <c r="F107" s="1893"/>
      <c r="G107" s="1893"/>
      <c r="H107" s="1893"/>
      <c r="I107" s="1893"/>
      <c r="J107" s="668"/>
      <c r="K107" s="668"/>
      <c r="L107" s="331">
        <f>L28/L29</f>
        <v>1.8648648648648647</v>
      </c>
      <c r="M107" s="332">
        <f>M28/M29</f>
        <v>1.6</v>
      </c>
      <c r="N107" s="333">
        <f>N28/N29</f>
        <v>2.0555555555555554</v>
      </c>
      <c r="O107" s="331">
        <f>N107-M107</f>
        <v>0.45555555555555527</v>
      </c>
      <c r="P107" s="452" t="str">
        <f aca="true" t="shared" si="16" ref="P107:P112">IF(N107&gt;=M107,"OK","NOOK")</f>
        <v>OK</v>
      </c>
      <c r="Q107" s="282" t="s">
        <v>830</v>
      </c>
      <c r="R107" s="274" t="s">
        <v>1274</v>
      </c>
    </row>
    <row r="108" spans="1:17" ht="25.5" customHeight="1" thickTop="1">
      <c r="A108" s="2182" t="s">
        <v>734</v>
      </c>
      <c r="B108" s="1837"/>
      <c r="C108" s="1837"/>
      <c r="D108" s="1837"/>
      <c r="E108" s="1837"/>
      <c r="F108" s="1837"/>
      <c r="G108" s="1837"/>
      <c r="H108" s="1837"/>
      <c r="I108" s="1837"/>
      <c r="J108" s="1704"/>
      <c r="K108" s="1705"/>
      <c r="L108" s="331">
        <f>L33/L24</f>
        <v>0</v>
      </c>
      <c r="M108" s="332">
        <f>M33/M24</f>
        <v>0</v>
      </c>
      <c r="N108" s="333">
        <f>N33/N24</f>
        <v>0</v>
      </c>
      <c r="O108" s="331">
        <f t="shared" si="14"/>
        <v>0</v>
      </c>
      <c r="P108" s="452" t="str">
        <f t="shared" si="16"/>
        <v>OK</v>
      </c>
      <c r="Q108" s="282" t="s">
        <v>105</v>
      </c>
    </row>
    <row r="109" spans="1:17" ht="24.75" customHeight="1" thickBot="1">
      <c r="A109" s="1982" t="s">
        <v>1371</v>
      </c>
      <c r="B109" s="1982"/>
      <c r="C109" s="1982"/>
      <c r="D109" s="1982"/>
      <c r="E109" s="1982"/>
      <c r="F109" s="1982"/>
      <c r="G109" s="1982"/>
      <c r="H109" s="1982"/>
      <c r="I109" s="1982"/>
      <c r="J109" s="23"/>
      <c r="K109" s="23"/>
      <c r="L109" s="329">
        <f>L47</f>
        <v>0</v>
      </c>
      <c r="M109" s="449">
        <f>M48</f>
        <v>3</v>
      </c>
      <c r="N109" s="448">
        <f>N48</f>
        <v>3</v>
      </c>
      <c r="O109" s="331">
        <f>N109-M109</f>
        <v>0</v>
      </c>
      <c r="P109" s="452" t="str">
        <f t="shared" si="16"/>
        <v>OK</v>
      </c>
      <c r="Q109" s="1266" t="s">
        <v>162</v>
      </c>
    </row>
    <row r="110" spans="1:17" ht="25.5" customHeight="1" hidden="1" thickBot="1">
      <c r="A110" s="1982" t="s">
        <v>1372</v>
      </c>
      <c r="B110" s="1982"/>
      <c r="C110" s="1982"/>
      <c r="D110" s="1982"/>
      <c r="E110" s="1982"/>
      <c r="F110" s="1982"/>
      <c r="G110" s="1982"/>
      <c r="H110" s="1982"/>
      <c r="I110" s="1982"/>
      <c r="J110" s="23"/>
      <c r="K110" s="23"/>
      <c r="L110" s="329">
        <f>L48</f>
        <v>5.333333333333333</v>
      </c>
      <c r="M110" s="449">
        <f>M47</f>
        <v>1</v>
      </c>
      <c r="N110" s="448">
        <f>N48</f>
        <v>3</v>
      </c>
      <c r="O110" s="331">
        <f>N110-M110</f>
        <v>2</v>
      </c>
      <c r="P110" s="452" t="str">
        <f t="shared" si="16"/>
        <v>OK</v>
      </c>
      <c r="Q110" s="282" t="s">
        <v>162</v>
      </c>
    </row>
    <row r="111" spans="1:17" ht="0.75" customHeight="1" hidden="1" thickBot="1">
      <c r="A111" s="1844" t="s">
        <v>865</v>
      </c>
      <c r="B111" s="1845"/>
      <c r="C111" s="1845"/>
      <c r="D111" s="1845"/>
      <c r="E111" s="1845"/>
      <c r="F111" s="1845"/>
      <c r="G111" s="1845"/>
      <c r="H111" s="1845"/>
      <c r="I111" s="2087"/>
      <c r="J111" s="863"/>
      <c r="K111" s="863"/>
      <c r="L111" s="534">
        <f>L50/L39</f>
        <v>0</v>
      </c>
      <c r="M111" s="655">
        <f>M50/M39</f>
        <v>0</v>
      </c>
      <c r="N111" s="656">
        <f>N50/N39</f>
        <v>0</v>
      </c>
      <c r="O111" s="534">
        <f>N111-M111</f>
        <v>0</v>
      </c>
      <c r="P111" s="452" t="str">
        <f t="shared" si="16"/>
        <v>OK</v>
      </c>
      <c r="Q111" s="282"/>
    </row>
    <row r="112" spans="1:17" ht="25.5" customHeight="1" hidden="1" thickBot="1">
      <c r="A112" s="1983" t="s">
        <v>866</v>
      </c>
      <c r="B112" s="1845"/>
      <c r="C112" s="1845"/>
      <c r="D112" s="1845"/>
      <c r="E112" s="1845"/>
      <c r="F112" s="1845"/>
      <c r="G112" s="1845"/>
      <c r="H112" s="1845"/>
      <c r="I112" s="1845"/>
      <c r="J112" s="1845"/>
      <c r="K112" s="1845"/>
      <c r="L112" s="331">
        <f>L49/L24</f>
        <v>0</v>
      </c>
      <c r="M112" s="332">
        <f>M49/M24</f>
        <v>0</v>
      </c>
      <c r="N112" s="333">
        <f>N49/N24</f>
        <v>0</v>
      </c>
      <c r="O112" s="331">
        <f>N112-M112</f>
        <v>0</v>
      </c>
      <c r="P112" s="452" t="str">
        <f t="shared" si="16"/>
        <v>OK</v>
      </c>
      <c r="Q112" s="282"/>
    </row>
    <row r="113" spans="1:16" ht="15" customHeight="1" thickBot="1" thickTop="1">
      <c r="A113" s="1709" t="s">
        <v>397</v>
      </c>
      <c r="B113" s="1710"/>
      <c r="C113" s="1710"/>
      <c r="D113" s="1710"/>
      <c r="E113" s="1710"/>
      <c r="F113" s="1710"/>
      <c r="G113" s="1710"/>
      <c r="H113" s="1710"/>
      <c r="I113" s="1710"/>
      <c r="J113" s="1710"/>
      <c r="K113" s="1711"/>
      <c r="L113" s="465"/>
      <c r="M113" s="466"/>
      <c r="N113" s="467"/>
      <c r="O113" s="468"/>
      <c r="P113" s="430"/>
    </row>
    <row r="114" spans="1:17" ht="21" customHeight="1" thickTop="1">
      <c r="A114" s="1748" t="s">
        <v>1380</v>
      </c>
      <c r="B114" s="1749"/>
      <c r="C114" s="1749"/>
      <c r="D114" s="1749"/>
      <c r="E114" s="1749"/>
      <c r="F114" s="1749"/>
      <c r="G114" s="1749"/>
      <c r="H114" s="1749"/>
      <c r="I114" s="1749"/>
      <c r="J114" s="1749"/>
      <c r="K114" s="1750"/>
      <c r="L114" s="326">
        <f aca="true" t="shared" si="17" ref="L114:N115">L52</f>
        <v>30</v>
      </c>
      <c r="M114" s="327">
        <f t="shared" si="17"/>
        <v>30</v>
      </c>
      <c r="N114" s="328">
        <f t="shared" si="17"/>
        <v>30</v>
      </c>
      <c r="O114" s="362">
        <f>(N114-M114)%</f>
        <v>0</v>
      </c>
      <c r="P114" s="503" t="str">
        <f>IF(N114&lt;=M114,"OK","NOOK")</f>
        <v>OK</v>
      </c>
      <c r="Q114" s="282" t="s">
        <v>106</v>
      </c>
    </row>
    <row r="115" spans="1:17" ht="21" customHeight="1">
      <c r="A115" s="1712" t="s">
        <v>534</v>
      </c>
      <c r="B115" s="1713"/>
      <c r="C115" s="1713"/>
      <c r="D115" s="1713"/>
      <c r="E115" s="1713"/>
      <c r="F115" s="1713"/>
      <c r="G115" s="1713"/>
      <c r="H115" s="1713"/>
      <c r="I115" s="1713"/>
      <c r="J115" s="1713"/>
      <c r="K115" s="1714"/>
      <c r="L115" s="608">
        <f t="shared" si="17"/>
        <v>30</v>
      </c>
      <c r="M115" s="400">
        <f t="shared" si="17"/>
        <v>30</v>
      </c>
      <c r="N115" s="448">
        <f t="shared" si="17"/>
        <v>30</v>
      </c>
      <c r="O115" s="331">
        <f>(N115-M115)%</f>
        <v>0</v>
      </c>
      <c r="P115" s="452" t="str">
        <f>IF(N115&lt;=M115,"OK","NOOK")</f>
        <v>OK</v>
      </c>
      <c r="Q115" s="282" t="s">
        <v>679</v>
      </c>
    </row>
    <row r="116" spans="1:17" ht="21" customHeight="1">
      <c r="A116" s="1712"/>
      <c r="B116" s="1713"/>
      <c r="C116" s="1713"/>
      <c r="D116" s="1713"/>
      <c r="E116" s="1713"/>
      <c r="F116" s="1713"/>
      <c r="G116" s="1713"/>
      <c r="H116" s="1713"/>
      <c r="I116" s="1713"/>
      <c r="J116" s="1713"/>
      <c r="K116" s="1714"/>
      <c r="L116" s="499"/>
      <c r="M116" s="500"/>
      <c r="N116" s="416"/>
      <c r="O116" s="408"/>
      <c r="P116" s="417"/>
      <c r="Q116" s="282"/>
    </row>
    <row r="117" spans="1:18" ht="25.5" customHeight="1" thickBot="1">
      <c r="A117" s="1761"/>
      <c r="B117" s="1730"/>
      <c r="C117" s="1730"/>
      <c r="D117" s="1730"/>
      <c r="E117" s="1730"/>
      <c r="F117" s="1730"/>
      <c r="G117" s="1730"/>
      <c r="H117" s="1730"/>
      <c r="I117" s="1730"/>
      <c r="J117" s="1730"/>
      <c r="K117" s="1762"/>
      <c r="L117" s="339"/>
      <c r="M117" s="340"/>
      <c r="N117" s="341"/>
      <c r="O117" s="342"/>
      <c r="P117" s="343"/>
      <c r="Q117" s="1266"/>
      <c r="R117" s="1269"/>
    </row>
    <row r="118" spans="1:18" ht="15" customHeight="1" thickBot="1" thickTop="1">
      <c r="A118" s="1709" t="s">
        <v>398</v>
      </c>
      <c r="B118" s="1710"/>
      <c r="C118" s="1710"/>
      <c r="D118" s="1710"/>
      <c r="E118" s="1710"/>
      <c r="F118" s="1710"/>
      <c r="G118" s="1710"/>
      <c r="H118" s="1710"/>
      <c r="I118" s="1710"/>
      <c r="J118" s="1710"/>
      <c r="K118" s="1711"/>
      <c r="L118" s="484"/>
      <c r="M118" s="540"/>
      <c r="N118" s="324"/>
      <c r="O118" s="486"/>
      <c r="P118" s="474"/>
      <c r="Q118" s="1266"/>
      <c r="R118" s="1269"/>
    </row>
    <row r="119" spans="1:18" ht="27.75" customHeight="1" thickTop="1">
      <c r="A119" s="2078" t="s">
        <v>1381</v>
      </c>
      <c r="B119" s="2059"/>
      <c r="C119" s="2059"/>
      <c r="D119" s="2059"/>
      <c r="E119" s="2059"/>
      <c r="F119" s="2059"/>
      <c r="G119" s="2059"/>
      <c r="H119" s="2059"/>
      <c r="I119" s="2059"/>
      <c r="J119" s="2059"/>
      <c r="K119" s="2059"/>
      <c r="L119" s="347">
        <f>L57/L58</f>
        <v>1851.7380952380952</v>
      </c>
      <c r="M119" s="475">
        <f>M57/M58</f>
        <v>2600</v>
      </c>
      <c r="N119" s="349">
        <f>N57/N58</f>
        <v>3125</v>
      </c>
      <c r="O119" s="347">
        <f>N119-M119</f>
        <v>525</v>
      </c>
      <c r="P119" s="350" t="str">
        <f>IF(N119&gt;=M119,"OK","NOOK")</f>
        <v>OK</v>
      </c>
      <c r="Q119" s="1266" t="s">
        <v>830</v>
      </c>
      <c r="R119" s="1269"/>
    </row>
    <row r="120" spans="1:18" ht="27.75" customHeight="1">
      <c r="A120" s="1949" t="s">
        <v>789</v>
      </c>
      <c r="B120" s="1893"/>
      <c r="C120" s="1893"/>
      <c r="D120" s="1893"/>
      <c r="E120" s="1893"/>
      <c r="F120" s="1893"/>
      <c r="G120" s="1893"/>
      <c r="H120" s="1893"/>
      <c r="I120" s="1893"/>
      <c r="J120" s="2172"/>
      <c r="K120" s="2173"/>
      <c r="L120" s="422">
        <f>L60/L40</f>
        <v>7.969187935034803</v>
      </c>
      <c r="M120" s="479">
        <f>M60/M40</f>
        <v>9.066666666666666</v>
      </c>
      <c r="N120" s="502">
        <f>N60/N40</f>
        <v>8.44528</v>
      </c>
      <c r="O120" s="426">
        <f aca="true" t="shared" si="18" ref="O120:O128">(N120-M120)%</f>
        <v>-0.006213866666666661</v>
      </c>
      <c r="P120" s="452" t="str">
        <f>IF(N120&lt;=M120,"OK","NOOK")</f>
        <v>OK</v>
      </c>
      <c r="Q120" s="1266" t="s">
        <v>107</v>
      </c>
      <c r="R120" s="1269" t="s">
        <v>1291</v>
      </c>
    </row>
    <row r="121" spans="1:18" ht="27.75" customHeight="1">
      <c r="A121" s="1949" t="s">
        <v>108</v>
      </c>
      <c r="B121" s="1893"/>
      <c r="C121" s="1893"/>
      <c r="D121" s="1893"/>
      <c r="E121" s="1893"/>
      <c r="F121" s="1893"/>
      <c r="G121" s="1893"/>
      <c r="H121" s="1893"/>
      <c r="I121" s="1893"/>
      <c r="J121" s="669"/>
      <c r="K121" s="669"/>
      <c r="L121" s="422">
        <f>L62/L41</f>
        <v>0.5807075471698113</v>
      </c>
      <c r="M121" s="479">
        <f>M62/M41</f>
        <v>0.4857142857142857</v>
      </c>
      <c r="N121" s="502">
        <f>N62/N41</f>
        <v>0.4358974358974359</v>
      </c>
      <c r="O121" s="426">
        <f t="shared" si="18"/>
        <v>-0.0004981684981684981</v>
      </c>
      <c r="P121" s="452" t="str">
        <f>IF(N121&lt;=M121,"OK","NOOK")</f>
        <v>OK</v>
      </c>
      <c r="Q121" s="1266" t="s">
        <v>830</v>
      </c>
      <c r="R121" s="1269"/>
    </row>
    <row r="122" spans="1:18" ht="27.75" customHeight="1" hidden="1">
      <c r="A122" s="2169" t="s">
        <v>109</v>
      </c>
      <c r="B122" s="2170"/>
      <c r="C122" s="2170"/>
      <c r="D122" s="2170"/>
      <c r="E122" s="2170"/>
      <c r="F122" s="2170"/>
      <c r="G122" s="2170"/>
      <c r="H122" s="2170"/>
      <c r="I122" s="2170"/>
      <c r="J122" s="669"/>
      <c r="K122" s="669"/>
      <c r="L122" s="422">
        <f>L67/L42</f>
        <v>0</v>
      </c>
      <c r="M122" s="479">
        <f>M67/M42</f>
        <v>0</v>
      </c>
      <c r="N122" s="502">
        <f>N67/N42</f>
        <v>0</v>
      </c>
      <c r="O122" s="426">
        <f t="shared" si="18"/>
        <v>0</v>
      </c>
      <c r="P122" s="452" t="str">
        <f>IF(N122&lt;=M122,"OK","NOOK")</f>
        <v>OK</v>
      </c>
      <c r="Q122" s="1266"/>
      <c r="R122" s="1269"/>
    </row>
    <row r="123" spans="1:18" ht="27.75" customHeight="1" hidden="1">
      <c r="A123" s="2169" t="s">
        <v>868</v>
      </c>
      <c r="B123" s="2170"/>
      <c r="C123" s="2170"/>
      <c r="D123" s="2170"/>
      <c r="E123" s="2170"/>
      <c r="F123" s="2170"/>
      <c r="G123" s="2170"/>
      <c r="H123" s="2170"/>
      <c r="I123" s="2170"/>
      <c r="J123" s="648"/>
      <c r="K123" s="648"/>
      <c r="L123" s="422" t="e">
        <f>L68/L50</f>
        <v>#DIV/0!</v>
      </c>
      <c r="M123" s="479" t="e">
        <f>M68/M50</f>
        <v>#DIV/0!</v>
      </c>
      <c r="N123" s="502" t="e">
        <f>N68/N50</f>
        <v>#DIV/0!</v>
      </c>
      <c r="O123" s="426" t="e">
        <f t="shared" si="18"/>
        <v>#DIV/0!</v>
      </c>
      <c r="P123" s="452" t="e">
        <f>IF(N123&lt;=M123,"OK","NOOK")</f>
        <v>#DIV/0!</v>
      </c>
      <c r="Q123" s="1266"/>
      <c r="R123" s="1269"/>
    </row>
    <row r="124" spans="1:18" ht="27.75" customHeight="1">
      <c r="A124" s="1728" t="s">
        <v>869</v>
      </c>
      <c r="B124" s="1728"/>
      <c r="C124" s="1728"/>
      <c r="D124" s="1728"/>
      <c r="E124" s="1728"/>
      <c r="F124" s="1728"/>
      <c r="G124" s="1728"/>
      <c r="H124" s="1728"/>
      <c r="I124" s="1728"/>
      <c r="J124" s="648"/>
      <c r="K124" s="648"/>
      <c r="L124" s="434">
        <f>L61/L59</f>
        <v>0.08980001598477416</v>
      </c>
      <c r="M124" s="599">
        <f>M61/M59</f>
        <v>0.10219526977318766</v>
      </c>
      <c r="N124" s="403">
        <f>N61/N59</f>
        <v>0.08771276347394143</v>
      </c>
      <c r="O124" s="331">
        <f t="shared" si="18"/>
        <v>-0.0001448250629924623</v>
      </c>
      <c r="P124" s="452" t="str">
        <f>IF(N124&gt;=M124,"OK","NOOK")</f>
        <v>NOOK</v>
      </c>
      <c r="Q124" s="1266" t="s">
        <v>679</v>
      </c>
      <c r="R124" s="1269"/>
    </row>
    <row r="125" spans="1:18" ht="27.75" customHeight="1">
      <c r="A125" s="2063" t="s">
        <v>1375</v>
      </c>
      <c r="B125" s="2063"/>
      <c r="C125" s="2063"/>
      <c r="D125" s="2063"/>
      <c r="E125" s="2063"/>
      <c r="F125" s="2063"/>
      <c r="G125" s="2063"/>
      <c r="H125" s="2063"/>
      <c r="I125" s="2063"/>
      <c r="J125" s="648"/>
      <c r="K125" s="648"/>
      <c r="L125" s="434">
        <f>L64/L63</f>
        <v>0.08823698619161757</v>
      </c>
      <c r="M125" s="436">
        <f>M64/M63</f>
        <v>0.2638522427440633</v>
      </c>
      <c r="N125" s="403">
        <f>N64/N63</f>
        <v>0.21996465443291877</v>
      </c>
      <c r="O125" s="331">
        <f t="shared" si="18"/>
        <v>-0.0004388758831114456</v>
      </c>
      <c r="P125" s="452" t="str">
        <f>IF(N125&gt;=M125,"OK","NOOK")</f>
        <v>NOOK</v>
      </c>
      <c r="Q125" s="1266" t="s">
        <v>162</v>
      </c>
      <c r="R125" s="1269"/>
    </row>
    <row r="126" spans="1:18" ht="27.75" customHeight="1">
      <c r="A126" s="2063" t="s">
        <v>1376</v>
      </c>
      <c r="B126" s="2063"/>
      <c r="C126" s="2063"/>
      <c r="D126" s="2063"/>
      <c r="E126" s="2063"/>
      <c r="F126" s="2063"/>
      <c r="G126" s="2063"/>
      <c r="H126" s="2063"/>
      <c r="I126" s="2063"/>
      <c r="J126" s="648"/>
      <c r="K126" s="648"/>
      <c r="L126" s="434">
        <f>L65/L63</f>
        <v>0.14706164365269594</v>
      </c>
      <c r="M126" s="436">
        <f>M65/M63</f>
        <v>0.3518029903254178</v>
      </c>
      <c r="N126" s="403">
        <f>N65/N63</f>
        <v>0.21996465443291877</v>
      </c>
      <c r="O126" s="331">
        <f t="shared" si="18"/>
        <v>-0.0013183833589249902</v>
      </c>
      <c r="P126" s="452" t="str">
        <f>IF(N126&gt;=M126,"OK","NOOK")</f>
        <v>NOOK</v>
      </c>
      <c r="Q126" s="1266" t="s">
        <v>162</v>
      </c>
      <c r="R126" s="1269"/>
    </row>
    <row r="127" spans="1:18" ht="27.75" customHeight="1">
      <c r="A127" s="1982" t="s">
        <v>1378</v>
      </c>
      <c r="B127" s="1982"/>
      <c r="C127" s="1982"/>
      <c r="D127" s="1982"/>
      <c r="E127" s="1982"/>
      <c r="F127" s="1982"/>
      <c r="G127" s="1982"/>
      <c r="H127" s="1982"/>
      <c r="I127" s="1982"/>
      <c r="J127" s="648"/>
      <c r="K127" s="648"/>
      <c r="L127" s="434">
        <f>L66/L63</f>
        <v>0.7647205469940189</v>
      </c>
      <c r="M127" s="436">
        <f>M66/M63</f>
        <v>0.6156552330694811</v>
      </c>
      <c r="N127" s="403">
        <f>N66/N63</f>
        <v>0.5749467482486514</v>
      </c>
      <c r="O127" s="331">
        <f t="shared" si="18"/>
        <v>-0.0004070848482082967</v>
      </c>
      <c r="P127" s="452" t="str">
        <f>IF(N127&gt;=M127,"OK","NOOK")</f>
        <v>NOOK</v>
      </c>
      <c r="Q127" s="1266" t="s">
        <v>162</v>
      </c>
      <c r="R127" s="1269"/>
    </row>
    <row r="128" spans="1:18" ht="27.75" customHeight="1">
      <c r="A128" s="1982" t="s">
        <v>1377</v>
      </c>
      <c r="B128" s="1982"/>
      <c r="C128" s="1982"/>
      <c r="D128" s="1982"/>
      <c r="E128" s="1982"/>
      <c r="F128" s="1982"/>
      <c r="G128" s="1982"/>
      <c r="H128" s="1982"/>
      <c r="I128" s="1982"/>
      <c r="J128" s="648"/>
      <c r="K128" s="648"/>
      <c r="L128" s="434">
        <f>L63/L59</f>
        <v>0.3848951129383162</v>
      </c>
      <c r="M128" s="402">
        <f>M63/M59</f>
        <v>0.3873200724403812</v>
      </c>
      <c r="N128" s="403">
        <f>N63/N59</f>
        <v>0.3987584446240686</v>
      </c>
      <c r="O128" s="331">
        <f t="shared" si="18"/>
        <v>0.00011438372183687428</v>
      </c>
      <c r="P128" s="452" t="str">
        <f>IF(N128&lt;=M128,"OK","NOOK")</f>
        <v>NOOK</v>
      </c>
      <c r="Q128" s="1232" t="s">
        <v>162</v>
      </c>
      <c r="R128" s="274" t="s">
        <v>1319</v>
      </c>
    </row>
    <row r="129" spans="1:17" ht="23.25" customHeight="1" thickBot="1">
      <c r="A129" s="1761" t="s">
        <v>1382</v>
      </c>
      <c r="B129" s="1730"/>
      <c r="C129" s="1730"/>
      <c r="D129" s="1730"/>
      <c r="E129" s="1730"/>
      <c r="F129" s="1730"/>
      <c r="G129" s="1730"/>
      <c r="H129" s="1730"/>
      <c r="I129" s="1730"/>
      <c r="J129" s="1730"/>
      <c r="K129" s="1762"/>
      <c r="L129" s="612">
        <f>L59/L24</f>
        <v>34.174427421850815</v>
      </c>
      <c r="M129" s="613">
        <f>M59/M24</f>
        <v>34.13437922093023</v>
      </c>
      <c r="N129" s="518">
        <f>N59/N24</f>
        <v>32.84303246164575</v>
      </c>
      <c r="O129" s="516">
        <f>N129-M129</f>
        <v>-1.2913467592844796</v>
      </c>
      <c r="P129" s="664" t="str">
        <f>IF(N129&lt;=M129,"OK","NOOK")</f>
        <v>OK</v>
      </c>
      <c r="Q129" s="1233" t="s">
        <v>747</v>
      </c>
    </row>
    <row r="130" spans="1:17" ht="14.25" customHeight="1" thickBot="1" thickTop="1">
      <c r="A130" s="1709" t="s">
        <v>399</v>
      </c>
      <c r="B130" s="1710"/>
      <c r="C130" s="1710"/>
      <c r="D130" s="1710"/>
      <c r="E130" s="1710"/>
      <c r="F130" s="1710"/>
      <c r="G130" s="1710"/>
      <c r="H130" s="1710"/>
      <c r="I130" s="1710"/>
      <c r="J130" s="1710"/>
      <c r="K130" s="1710"/>
      <c r="L130" s="344"/>
      <c r="M130" s="335"/>
      <c r="N130" s="647"/>
      <c r="O130" s="339"/>
      <c r="P130" s="666"/>
      <c r="Q130" s="275"/>
    </row>
    <row r="131" spans="1:17" ht="24.75" customHeight="1" thickTop="1">
      <c r="A131" s="2079" t="s">
        <v>1383</v>
      </c>
      <c r="B131" s="1716"/>
      <c r="C131" s="1716"/>
      <c r="D131" s="1716"/>
      <c r="E131" s="1716"/>
      <c r="F131" s="1716"/>
      <c r="G131" s="1716"/>
      <c r="H131" s="1716"/>
      <c r="I131" s="1716"/>
      <c r="J131" s="1716"/>
      <c r="K131" s="2180"/>
      <c r="L131" s="331">
        <f>L71/L72</f>
        <v>0.13333333333333333</v>
      </c>
      <c r="M131" s="332">
        <f>M71/M72</f>
        <v>0.21212121212121213</v>
      </c>
      <c r="N131" s="333">
        <f>N71/N72</f>
        <v>0.30303030303030304</v>
      </c>
      <c r="O131" s="362">
        <f>N131-M131</f>
        <v>0.09090909090909091</v>
      </c>
      <c r="P131" s="350" t="str">
        <f>IF(N131&gt;=M131,"OK","NOOK")</f>
        <v>OK</v>
      </c>
      <c r="Q131" s="282" t="s">
        <v>830</v>
      </c>
    </row>
    <row r="132" spans="1:17" ht="21.75" customHeight="1">
      <c r="A132" s="1727" t="s">
        <v>1384</v>
      </c>
      <c r="B132" s="1728"/>
      <c r="C132" s="1728"/>
      <c r="D132" s="1728"/>
      <c r="E132" s="1728"/>
      <c r="F132" s="1728"/>
      <c r="G132" s="1728"/>
      <c r="H132" s="1728"/>
      <c r="I132" s="1728"/>
      <c r="J132" s="1981"/>
      <c r="K132" s="1982"/>
      <c r="L132" s="527">
        <f>L73</f>
        <v>0</v>
      </c>
      <c r="M132" s="568">
        <v>0.8</v>
      </c>
      <c r="N132" s="410">
        <f>N73</f>
        <v>0</v>
      </c>
      <c r="O132" s="331">
        <f>N132-M132</f>
        <v>-0.8</v>
      </c>
      <c r="P132" s="452" t="str">
        <f>IF(N132&gt;=M132,"OK","NOOK")</f>
        <v>NOOK</v>
      </c>
      <c r="Q132" s="665" t="s">
        <v>867</v>
      </c>
    </row>
    <row r="133" spans="1:17" ht="20.25" customHeight="1">
      <c r="A133" s="1746"/>
      <c r="B133" s="1708"/>
      <c r="C133" s="1708"/>
      <c r="D133" s="1708"/>
      <c r="E133" s="1708"/>
      <c r="F133" s="1708"/>
      <c r="G133" s="1708"/>
      <c r="H133" s="1708"/>
      <c r="I133" s="1708"/>
      <c r="J133" s="1708"/>
      <c r="K133" s="1747"/>
      <c r="L133" s="499"/>
      <c r="M133" s="498"/>
      <c r="N133" s="416"/>
      <c r="O133" s="514"/>
      <c r="P133" s="417"/>
      <c r="Q133" s="282"/>
    </row>
    <row r="134" spans="1:17" ht="22.5" customHeight="1" thickBot="1">
      <c r="A134" s="1743"/>
      <c r="B134" s="1744"/>
      <c r="C134" s="1744"/>
      <c r="D134" s="1744"/>
      <c r="E134" s="1744"/>
      <c r="F134" s="1744"/>
      <c r="G134" s="1744"/>
      <c r="H134" s="1744"/>
      <c r="I134" s="1744"/>
      <c r="J134" s="1744"/>
      <c r="K134" s="1745"/>
      <c r="L134" s="365"/>
      <c r="M134" s="366"/>
      <c r="N134" s="367"/>
      <c r="O134" s="368"/>
      <c r="P134" s="369"/>
      <c r="Q134" s="282"/>
    </row>
    <row r="135" spans="1:17" ht="19.5" customHeight="1" thickBot="1">
      <c r="A135" s="1740" t="s">
        <v>429</v>
      </c>
      <c r="B135" s="1741"/>
      <c r="C135" s="1741"/>
      <c r="D135" s="1741"/>
      <c r="E135" s="1741"/>
      <c r="F135" s="1741"/>
      <c r="G135" s="1741"/>
      <c r="H135" s="1741"/>
      <c r="I135" s="1741"/>
      <c r="J135" s="1741"/>
      <c r="K135" s="1741"/>
      <c r="L135" s="1741"/>
      <c r="M135" s="1741"/>
      <c r="N135" s="1741"/>
      <c r="O135" s="1741"/>
      <c r="P135" s="1742"/>
      <c r="Q135" s="282"/>
    </row>
    <row r="136" spans="1:17" ht="36" customHeight="1">
      <c r="A136" s="1734" t="s">
        <v>435</v>
      </c>
      <c r="B136" s="1735"/>
      <c r="C136" s="1735"/>
      <c r="D136" s="1735"/>
      <c r="E136" s="1735"/>
      <c r="F136" s="1735"/>
      <c r="G136" s="1735"/>
      <c r="H136" s="1735"/>
      <c r="I136" s="1735"/>
      <c r="J136" s="1735"/>
      <c r="K136" s="1735"/>
      <c r="L136" s="1735"/>
      <c r="M136" s="1735"/>
      <c r="N136" s="1735"/>
      <c r="O136" s="1735"/>
      <c r="P136" s="1736"/>
      <c r="Q136" s="282"/>
    </row>
    <row r="137" spans="1:18" ht="82.5" customHeight="1" thickBot="1">
      <c r="A137" s="1737"/>
      <c r="B137" s="1738"/>
      <c r="C137" s="1738"/>
      <c r="D137" s="1738"/>
      <c r="E137" s="1738"/>
      <c r="F137" s="1738"/>
      <c r="G137" s="1738"/>
      <c r="H137" s="1738"/>
      <c r="I137" s="1738"/>
      <c r="J137" s="1738"/>
      <c r="K137" s="1738"/>
      <c r="L137" s="1738"/>
      <c r="M137" s="1738"/>
      <c r="N137" s="1738"/>
      <c r="O137" s="1738"/>
      <c r="P137" s="1739"/>
      <c r="Q137" s="282"/>
      <c r="R137" s="370"/>
    </row>
    <row r="138" spans="1:17" ht="21" customHeight="1" hidden="1">
      <c r="A138" s="24"/>
      <c r="B138" s="25"/>
      <c r="C138" s="25"/>
      <c r="D138" s="25"/>
      <c r="E138" s="25"/>
      <c r="F138" s="25"/>
      <c r="G138" s="25"/>
      <c r="H138" s="25"/>
      <c r="I138" s="25"/>
      <c r="J138" s="25"/>
      <c r="K138" s="25"/>
      <c r="L138" s="25"/>
      <c r="M138" s="25"/>
      <c r="N138" s="25"/>
      <c r="O138" s="25"/>
      <c r="P138" s="26"/>
      <c r="Q138" s="282"/>
    </row>
  </sheetData>
  <sheetProtection selectLockedCells="1"/>
  <mergeCells count="167">
    <mergeCell ref="E4:L4"/>
    <mergeCell ref="E5:L5"/>
    <mergeCell ref="E6:J6"/>
    <mergeCell ref="A17:P17"/>
    <mergeCell ref="A8:P8"/>
    <mergeCell ref="A18:P18"/>
    <mergeCell ref="A9:P10"/>
    <mergeCell ref="A12:P16"/>
    <mergeCell ref="A11:P11"/>
    <mergeCell ref="A19:P19"/>
    <mergeCell ref="A20:P20"/>
    <mergeCell ref="A27:F27"/>
    <mergeCell ref="A39:F39"/>
    <mergeCell ref="A1:N1"/>
    <mergeCell ref="G23:P23"/>
    <mergeCell ref="A22:F22"/>
    <mergeCell ref="A23:F23"/>
    <mergeCell ref="A2:P2"/>
    <mergeCell ref="A21:P21"/>
    <mergeCell ref="A38:F38"/>
    <mergeCell ref="A35:F35"/>
    <mergeCell ref="A37:F37"/>
    <mergeCell ref="A34:F34"/>
    <mergeCell ref="A63:F63"/>
    <mergeCell ref="A61:F61"/>
    <mergeCell ref="A62:F62"/>
    <mergeCell ref="A60:F60"/>
    <mergeCell ref="A58:F58"/>
    <mergeCell ref="A53:F53"/>
    <mergeCell ref="A126:I126"/>
    <mergeCell ref="A43:F43"/>
    <mergeCell ref="A44:F44"/>
    <mergeCell ref="G56:P56"/>
    <mergeCell ref="G51:P51"/>
    <mergeCell ref="A56:F56"/>
    <mergeCell ref="E86:F86"/>
    <mergeCell ref="A47:F47"/>
    <mergeCell ref="A48:F48"/>
    <mergeCell ref="A57:F57"/>
    <mergeCell ref="A30:F30"/>
    <mergeCell ref="A136:P137"/>
    <mergeCell ref="A118:K118"/>
    <mergeCell ref="A96:K96"/>
    <mergeCell ref="A135:P135"/>
    <mergeCell ref="A129:K129"/>
    <mergeCell ref="A41:F41"/>
    <mergeCell ref="A65:F65"/>
    <mergeCell ref="A66:F66"/>
    <mergeCell ref="A125:I125"/>
    <mergeCell ref="A54:F54"/>
    <mergeCell ref="A29:F29"/>
    <mergeCell ref="A110:I110"/>
    <mergeCell ref="A108:K108"/>
    <mergeCell ref="G76:I76"/>
    <mergeCell ref="A102:I102"/>
    <mergeCell ref="A69:F69"/>
    <mergeCell ref="A77:C77"/>
    <mergeCell ref="E77:F77"/>
    <mergeCell ref="A71:F71"/>
    <mergeCell ref="A119:K119"/>
    <mergeCell ref="A78:C78"/>
    <mergeCell ref="J100:K100"/>
    <mergeCell ref="A106:I106"/>
    <mergeCell ref="E84:F84"/>
    <mergeCell ref="A87:C87"/>
    <mergeCell ref="A93:K94"/>
    <mergeCell ref="A89:C89"/>
    <mergeCell ref="E89:F89"/>
    <mergeCell ref="A104:I104"/>
    <mergeCell ref="E90:F90"/>
    <mergeCell ref="L90:M90"/>
    <mergeCell ref="L76:M76"/>
    <mergeCell ref="G90:K90"/>
    <mergeCell ref="A130:K130"/>
    <mergeCell ref="A134:K134"/>
    <mergeCell ref="A133:K133"/>
    <mergeCell ref="A131:K131"/>
    <mergeCell ref="A132:I132"/>
    <mergeCell ref="J132:K132"/>
    <mergeCell ref="N90:P90"/>
    <mergeCell ref="L77:M77"/>
    <mergeCell ref="N78:P78"/>
    <mergeCell ref="L78:M78"/>
    <mergeCell ref="G78:K78"/>
    <mergeCell ref="N76:P76"/>
    <mergeCell ref="N77:P77"/>
    <mergeCell ref="G77:K77"/>
    <mergeCell ref="P93:P94"/>
    <mergeCell ref="L93:L94"/>
    <mergeCell ref="O93:O94"/>
    <mergeCell ref="M93:M94"/>
    <mergeCell ref="N93:N94"/>
    <mergeCell ref="A70:F70"/>
    <mergeCell ref="G70:P70"/>
    <mergeCell ref="A75:F75"/>
    <mergeCell ref="A74:P74"/>
    <mergeCell ref="G75:P75"/>
    <mergeCell ref="A72:F72"/>
    <mergeCell ref="E76:F76"/>
    <mergeCell ref="A24:F24"/>
    <mergeCell ref="A25:F25"/>
    <mergeCell ref="A101:I101"/>
    <mergeCell ref="A49:F49"/>
    <mergeCell ref="A50:F50"/>
    <mergeCell ref="A26:F26"/>
    <mergeCell ref="A76:C76"/>
    <mergeCell ref="A28:F28"/>
    <mergeCell ref="A36:F36"/>
    <mergeCell ref="A31:F31"/>
    <mergeCell ref="A32:F32"/>
    <mergeCell ref="A33:F33"/>
    <mergeCell ref="A64:F64"/>
    <mergeCell ref="A51:F51"/>
    <mergeCell ref="A52:F52"/>
    <mergeCell ref="A40:F40"/>
    <mergeCell ref="A55:F55"/>
    <mergeCell ref="A46:F46"/>
    <mergeCell ref="A59:F59"/>
    <mergeCell ref="E83:F83"/>
    <mergeCell ref="A84:C84"/>
    <mergeCell ref="A42:F42"/>
    <mergeCell ref="E79:F79"/>
    <mergeCell ref="A82:C82"/>
    <mergeCell ref="A68:F68"/>
    <mergeCell ref="A73:F73"/>
    <mergeCell ref="A79:C79"/>
    <mergeCell ref="A45:F45"/>
    <mergeCell ref="A67:F67"/>
    <mergeCell ref="A85:C85"/>
    <mergeCell ref="A88:C88"/>
    <mergeCell ref="E88:F88"/>
    <mergeCell ref="E87:F87"/>
    <mergeCell ref="E80:F80"/>
    <mergeCell ref="A81:C81"/>
    <mergeCell ref="E81:F81"/>
    <mergeCell ref="E82:F82"/>
    <mergeCell ref="E78:F78"/>
    <mergeCell ref="A107:I107"/>
    <mergeCell ref="A80:C80"/>
    <mergeCell ref="A83:C83"/>
    <mergeCell ref="E85:F85"/>
    <mergeCell ref="A99:I99"/>
    <mergeCell ref="A95:K95"/>
    <mergeCell ref="J98:K98"/>
    <mergeCell ref="A97:K97"/>
    <mergeCell ref="A86:C86"/>
    <mergeCell ref="A90:C90"/>
    <mergeCell ref="A123:I123"/>
    <mergeCell ref="A116:K116"/>
    <mergeCell ref="A112:K112"/>
    <mergeCell ref="A103:I103"/>
    <mergeCell ref="J120:K120"/>
    <mergeCell ref="A114:K114"/>
    <mergeCell ref="A113:K113"/>
    <mergeCell ref="A115:K115"/>
    <mergeCell ref="A111:I111"/>
    <mergeCell ref="A109:I109"/>
    <mergeCell ref="A128:I128"/>
    <mergeCell ref="A98:I98"/>
    <mergeCell ref="A122:I122"/>
    <mergeCell ref="A124:I124"/>
    <mergeCell ref="A121:I121"/>
    <mergeCell ref="A127:I127"/>
    <mergeCell ref="A120:I120"/>
    <mergeCell ref="A117:K117"/>
    <mergeCell ref="A100:I100"/>
    <mergeCell ref="A105:I105"/>
  </mergeCells>
  <printOptions horizontalCentered="1"/>
  <pageMargins left="0.1968503937007874" right="0" top="0.4724409448818898" bottom="0.984251968503937" header="0.5118110236220472" footer="0.5118110236220472"/>
  <pageSetup horizontalDpi="600" verticalDpi="600" orientation="landscape" paperSize="9" scale="90" r:id="rId1"/>
  <headerFooter alignWithMargins="0">
    <oddHeader>&amp;CComune di INVERUNO</oddHeader>
    <oddFooter>&amp;L&amp;8&amp;F&amp;R&amp;8&amp;P</oddFooter>
  </headerFooter>
  <rowBreaks count="2" manualBreakCount="2">
    <brk id="90" max="15" man="1"/>
    <brk id="137" max="255" man="1"/>
  </rowBreaks>
</worksheet>
</file>

<file path=xl/worksheets/sheet25.xml><?xml version="1.0" encoding="utf-8"?>
<worksheet xmlns="http://schemas.openxmlformats.org/spreadsheetml/2006/main" xmlns:r="http://schemas.openxmlformats.org/officeDocument/2006/relationships">
  <sheetPr>
    <tabColor theme="0" tint="-0.1499900072813034"/>
  </sheetPr>
  <dimension ref="A1:T127"/>
  <sheetViews>
    <sheetView zoomScale="90" zoomScaleNormal="90" zoomScalePageLayoutView="0" workbookViewId="0" topLeftCell="A65">
      <selection activeCell="N109" sqref="N109"/>
    </sheetView>
  </sheetViews>
  <sheetFormatPr defaultColWidth="9.140625" defaultRowHeight="12.75"/>
  <cols>
    <col min="1" max="6" width="9.140625" style="274" customWidth="1"/>
    <col min="7" max="7" width="15.8515625" style="274" customWidth="1"/>
    <col min="8" max="8" width="15.7109375" style="274" customWidth="1"/>
    <col min="9" max="9" width="18.421875" style="274" customWidth="1"/>
    <col min="10" max="10" width="0.2890625" style="274" hidden="1" customWidth="1"/>
    <col min="11" max="11" width="9.140625" style="274" hidden="1" customWidth="1"/>
    <col min="12" max="12" width="19.28125" style="274" customWidth="1"/>
    <col min="13" max="13" width="16.8515625" style="274" customWidth="1"/>
    <col min="14" max="14" width="20.851562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284</v>
      </c>
      <c r="F4" s="1781"/>
      <c r="G4" s="1781"/>
      <c r="H4" s="1781"/>
      <c r="I4" s="1781"/>
      <c r="J4" s="1781"/>
      <c r="K4" s="276"/>
      <c r="L4" s="276"/>
      <c r="M4" s="276"/>
      <c r="N4" s="276"/>
      <c r="O4" s="276"/>
      <c r="P4" s="278"/>
    </row>
    <row r="5" spans="1:16" ht="12.75">
      <c r="A5" s="275" t="s">
        <v>422</v>
      </c>
      <c r="B5" s="276"/>
      <c r="C5" s="276"/>
      <c r="D5" s="276"/>
      <c r="E5" s="1781"/>
      <c r="F5" s="1781"/>
      <c r="G5" s="1781"/>
      <c r="H5" s="1781"/>
      <c r="I5" s="1781"/>
      <c r="J5" s="1781"/>
      <c r="K5" s="276"/>
      <c r="L5" s="276"/>
      <c r="M5" s="276"/>
      <c r="N5" s="276"/>
      <c r="O5" s="276"/>
      <c r="P5" s="278"/>
    </row>
    <row r="6" spans="1:16" ht="12.75">
      <c r="A6" s="275" t="s">
        <v>423</v>
      </c>
      <c r="B6" s="276"/>
      <c r="C6" s="276"/>
      <c r="D6" s="276"/>
      <c r="E6" s="2088"/>
      <c r="F6" s="2088"/>
      <c r="G6" s="2088"/>
      <c r="H6" s="2088"/>
      <c r="I6" s="2088"/>
      <c r="J6" s="2088"/>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887</v>
      </c>
      <c r="B8" s="1774"/>
      <c r="C8" s="1774"/>
      <c r="D8" s="1774"/>
      <c r="E8" s="1774"/>
      <c r="F8" s="1774"/>
      <c r="G8" s="1774"/>
      <c r="H8" s="1774"/>
      <c r="I8" s="1774"/>
      <c r="J8" s="1774"/>
      <c r="K8" s="1774"/>
      <c r="L8" s="1774"/>
      <c r="M8" s="1774"/>
      <c r="N8" s="1774"/>
      <c r="O8" s="1774"/>
      <c r="P8" s="1775"/>
      <c r="Q8" s="282"/>
    </row>
    <row r="9" spans="1:17" ht="20.25" customHeight="1">
      <c r="A9" s="1692" t="s">
        <v>1115</v>
      </c>
      <c r="B9" s="1776"/>
      <c r="C9" s="1776"/>
      <c r="D9" s="1776"/>
      <c r="E9" s="1776"/>
      <c r="F9" s="1776"/>
      <c r="G9" s="1776"/>
      <c r="H9" s="1776"/>
      <c r="I9" s="1776"/>
      <c r="J9" s="1776"/>
      <c r="K9" s="1776"/>
      <c r="L9" s="1776"/>
      <c r="M9" s="1776"/>
      <c r="N9" s="1776"/>
      <c r="O9" s="1776"/>
      <c r="P9" s="1777"/>
      <c r="Q9" s="282"/>
    </row>
    <row r="10" spans="1:17" ht="27" customHeight="1">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711</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483</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179</v>
      </c>
      <c r="B20" s="1693"/>
      <c r="C20" s="1693"/>
      <c r="D20" s="1693"/>
      <c r="E20" s="1693"/>
      <c r="F20" s="1693"/>
      <c r="G20" s="1693"/>
      <c r="H20" s="1693"/>
      <c r="I20" s="1693"/>
      <c r="J20" s="1693"/>
      <c r="K20" s="1693"/>
      <c r="L20" s="1693"/>
      <c r="M20" s="1693"/>
      <c r="N20" s="1693"/>
      <c r="O20" s="1693"/>
      <c r="P20" s="1694"/>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05">
        <f>Caratteristiche!G5</f>
        <v>8614</v>
      </c>
      <c r="H24" s="205">
        <f>Caratteristiche!I5</f>
        <v>8643</v>
      </c>
      <c r="I24" s="205">
        <f>Caratteristiche!K5</f>
        <v>8591</v>
      </c>
      <c r="J24" s="74">
        <f>(G24+H24+I24)/3</f>
        <v>8616</v>
      </c>
      <c r="K24" s="75"/>
      <c r="L24" s="76">
        <f>(G24+H24+I24)/3</f>
        <v>8616</v>
      </c>
      <c r="M24" s="374">
        <v>8600</v>
      </c>
      <c r="N24" s="170">
        <v>8604</v>
      </c>
      <c r="O24" s="79"/>
      <c r="P24" s="80"/>
      <c r="Q24" s="299"/>
    </row>
    <row r="25" spans="1:17" ht="12.75" customHeight="1">
      <c r="A25" s="1664" t="s">
        <v>873</v>
      </c>
      <c r="B25" s="1665"/>
      <c r="C25" s="1665"/>
      <c r="D25" s="1665"/>
      <c r="E25" s="1665"/>
      <c r="F25" s="1665"/>
      <c r="G25" s="670">
        <v>876</v>
      </c>
      <c r="H25" s="670">
        <v>617</v>
      </c>
      <c r="I25" s="1210">
        <v>525</v>
      </c>
      <c r="J25" s="267"/>
      <c r="K25" s="386"/>
      <c r="L25" s="378">
        <f aca="true" t="shared" si="0" ref="L25:L39">(G25+H25+I25)/3</f>
        <v>672.6666666666666</v>
      </c>
      <c r="M25" s="374">
        <v>500</v>
      </c>
      <c r="N25" s="170">
        <v>460</v>
      </c>
      <c r="O25" s="305">
        <f aca="true" t="shared" si="1" ref="O25:O34">(N25/L25)-100%</f>
        <v>-0.31615460852329036</v>
      </c>
      <c r="P25" s="306">
        <f aca="true" t="shared" si="2" ref="P25:P34">(N25/M25)-100%</f>
        <v>-0.07999999999999996</v>
      </c>
      <c r="Q25" s="299"/>
    </row>
    <row r="26" spans="1:17" ht="12.75" customHeight="1">
      <c r="A26" s="1454" t="s">
        <v>874</v>
      </c>
      <c r="B26" s="1456"/>
      <c r="C26" s="1456"/>
      <c r="D26" s="1456"/>
      <c r="E26" s="1456"/>
      <c r="F26" s="1456"/>
      <c r="G26" s="670">
        <v>780</v>
      </c>
      <c r="H26" s="670">
        <v>550</v>
      </c>
      <c r="I26" s="1210">
        <v>525</v>
      </c>
      <c r="J26" s="267"/>
      <c r="K26" s="386"/>
      <c r="L26" s="378">
        <f t="shared" si="0"/>
        <v>618.3333333333334</v>
      </c>
      <c r="M26" s="374">
        <v>500</v>
      </c>
      <c r="N26" s="170">
        <v>460</v>
      </c>
      <c r="O26" s="305">
        <f t="shared" si="1"/>
        <v>-0.2560646900269542</v>
      </c>
      <c r="P26" s="306">
        <f t="shared" si="2"/>
        <v>-0.07999999999999996</v>
      </c>
      <c r="Q26" s="299"/>
    </row>
    <row r="27" spans="1:17" ht="12.75" customHeight="1">
      <c r="A27" s="1664" t="s">
        <v>1152</v>
      </c>
      <c r="B27" s="1665"/>
      <c r="C27" s="1665"/>
      <c r="D27" s="1665"/>
      <c r="E27" s="1665"/>
      <c r="F27" s="1665"/>
      <c r="G27" s="670">
        <v>107</v>
      </c>
      <c r="H27" s="670">
        <v>127</v>
      </c>
      <c r="I27" s="1210">
        <v>115</v>
      </c>
      <c r="J27" s="267"/>
      <c r="K27" s="386"/>
      <c r="L27" s="378">
        <f>(G27+H27+I27)/3</f>
        <v>116.33333333333333</v>
      </c>
      <c r="M27" s="374">
        <v>110</v>
      </c>
      <c r="N27" s="170">
        <v>108</v>
      </c>
      <c r="O27" s="305">
        <f>(N27/L27)-100%</f>
        <v>-0.07163323782234954</v>
      </c>
      <c r="P27" s="306">
        <f>(N27/M27)-100%</f>
        <v>-0.018181818181818188</v>
      </c>
      <c r="Q27" s="299"/>
    </row>
    <row r="28" spans="1:17" ht="12.75" customHeight="1">
      <c r="A28" s="1454" t="s">
        <v>1153</v>
      </c>
      <c r="B28" s="1456"/>
      <c r="C28" s="1456"/>
      <c r="D28" s="1456"/>
      <c r="E28" s="1456"/>
      <c r="F28" s="1456"/>
      <c r="G28" s="670">
        <v>100</v>
      </c>
      <c r="H28" s="670">
        <v>115</v>
      </c>
      <c r="I28" s="1210">
        <v>115</v>
      </c>
      <c r="J28" s="267"/>
      <c r="K28" s="386"/>
      <c r="L28" s="378">
        <f>(G28+H28+I28)/3</f>
        <v>110</v>
      </c>
      <c r="M28" s="374">
        <v>110</v>
      </c>
      <c r="N28" s="170">
        <v>108</v>
      </c>
      <c r="O28" s="305">
        <f>(N28/L28)-100%</f>
        <v>-0.018181818181818188</v>
      </c>
      <c r="P28" s="306">
        <f>(N28/M28)-100%</f>
        <v>-0.018181818181818188</v>
      </c>
      <c r="Q28" s="299"/>
    </row>
    <row r="29" spans="1:17" ht="12.75" customHeight="1">
      <c r="A29" s="1664" t="s">
        <v>47</v>
      </c>
      <c r="B29" s="1665"/>
      <c r="C29" s="1665"/>
      <c r="D29" s="1665"/>
      <c r="E29" s="1665"/>
      <c r="F29" s="1665"/>
      <c r="G29" s="670">
        <v>303</v>
      </c>
      <c r="H29" s="670">
        <v>517</v>
      </c>
      <c r="I29" s="1210">
        <v>264</v>
      </c>
      <c r="J29" s="267"/>
      <c r="K29" s="386"/>
      <c r="L29" s="378">
        <f>(G29+H29+I29)/3</f>
        <v>361.3333333333333</v>
      </c>
      <c r="M29" s="374">
        <v>400</v>
      </c>
      <c r="N29" s="170">
        <v>264</v>
      </c>
      <c r="O29" s="305">
        <f>(N29/L29)-100%</f>
        <v>-0.2693726937269373</v>
      </c>
      <c r="P29" s="306">
        <f>(N29/M29)-100%</f>
        <v>-0.33999999999999997</v>
      </c>
      <c r="Q29" s="299"/>
    </row>
    <row r="30" spans="1:17" ht="12.75" customHeight="1">
      <c r="A30" s="1454" t="s">
        <v>637</v>
      </c>
      <c r="B30" s="1456"/>
      <c r="C30" s="1456"/>
      <c r="D30" s="1456"/>
      <c r="E30" s="1456"/>
      <c r="F30" s="1456"/>
      <c r="G30" s="670">
        <v>260</v>
      </c>
      <c r="H30" s="670">
        <v>400</v>
      </c>
      <c r="I30" s="1210">
        <v>264</v>
      </c>
      <c r="J30" s="267"/>
      <c r="K30" s="386"/>
      <c r="L30" s="378">
        <f>(G30+H30+I30)/3</f>
        <v>308</v>
      </c>
      <c r="M30" s="374">
        <v>400</v>
      </c>
      <c r="N30" s="170">
        <v>264</v>
      </c>
      <c r="O30" s="305">
        <f>(N30/L30)-100%</f>
        <v>-0.1428571428571429</v>
      </c>
      <c r="P30" s="306">
        <f>(N30/M30)-100%</f>
        <v>-0.33999999999999997</v>
      </c>
      <c r="Q30" s="299"/>
    </row>
    <row r="31" spans="1:16" ht="12.75" customHeight="1">
      <c r="A31" s="1664" t="s">
        <v>875</v>
      </c>
      <c r="B31" s="1665"/>
      <c r="C31" s="1665"/>
      <c r="D31" s="1665"/>
      <c r="E31" s="1665"/>
      <c r="F31" s="1665"/>
      <c r="G31" s="203">
        <v>111</v>
      </c>
      <c r="H31" s="203">
        <v>150</v>
      </c>
      <c r="I31" s="1143">
        <v>85</v>
      </c>
      <c r="J31" s="203">
        <f>(G31+H31+I31)/3</f>
        <v>115.33333333333333</v>
      </c>
      <c r="K31" s="377"/>
      <c r="L31" s="378">
        <f t="shared" si="0"/>
        <v>115.33333333333333</v>
      </c>
      <c r="M31" s="379">
        <v>82</v>
      </c>
      <c r="N31" s="207">
        <v>72</v>
      </c>
      <c r="O31" s="305">
        <f t="shared" si="1"/>
        <v>-0.37572254335260113</v>
      </c>
      <c r="P31" s="306">
        <f t="shared" si="2"/>
        <v>-0.12195121951219512</v>
      </c>
    </row>
    <row r="32" spans="1:16" ht="12" customHeight="1">
      <c r="A32" s="1664" t="s">
        <v>876</v>
      </c>
      <c r="B32" s="1665"/>
      <c r="C32" s="1665"/>
      <c r="D32" s="1665"/>
      <c r="E32" s="1665"/>
      <c r="F32" s="1665"/>
      <c r="G32" s="203">
        <v>111</v>
      </c>
      <c r="H32" s="203">
        <v>150</v>
      </c>
      <c r="I32" s="1210">
        <v>85</v>
      </c>
      <c r="J32" s="203">
        <f>(G32+H32+I32)/3</f>
        <v>115.33333333333333</v>
      </c>
      <c r="K32" s="377"/>
      <c r="L32" s="378">
        <f t="shared" si="0"/>
        <v>115.33333333333333</v>
      </c>
      <c r="M32" s="374">
        <v>82</v>
      </c>
      <c r="N32" s="170">
        <v>72</v>
      </c>
      <c r="O32" s="305">
        <f t="shared" si="1"/>
        <v>-0.37572254335260113</v>
      </c>
      <c r="P32" s="306">
        <f t="shared" si="2"/>
        <v>-0.12195121951219512</v>
      </c>
    </row>
    <row r="33" spans="1:16" ht="12" customHeight="1">
      <c r="A33" s="1806" t="s">
        <v>946</v>
      </c>
      <c r="B33" s="1807"/>
      <c r="C33" s="1807"/>
      <c r="D33" s="1807"/>
      <c r="E33" s="1807"/>
      <c r="F33" s="1807"/>
      <c r="G33" s="203">
        <v>57</v>
      </c>
      <c r="H33" s="203">
        <v>57</v>
      </c>
      <c r="I33" s="1143">
        <v>57</v>
      </c>
      <c r="J33" s="203">
        <f>(G33+H33+I33)/3</f>
        <v>57</v>
      </c>
      <c r="K33" s="377"/>
      <c r="L33" s="378">
        <f t="shared" si="0"/>
        <v>57</v>
      </c>
      <c r="M33" s="379">
        <v>57</v>
      </c>
      <c r="N33" s="207">
        <v>57</v>
      </c>
      <c r="O33" s="305">
        <f t="shared" si="1"/>
        <v>0</v>
      </c>
      <c r="P33" s="306">
        <f t="shared" si="2"/>
        <v>0</v>
      </c>
    </row>
    <row r="34" spans="1:16" ht="12" customHeight="1">
      <c r="A34" s="1664" t="s">
        <v>947</v>
      </c>
      <c r="B34" s="1665"/>
      <c r="C34" s="1665"/>
      <c r="D34" s="1665"/>
      <c r="E34" s="1665"/>
      <c r="F34" s="1665"/>
      <c r="G34" s="81">
        <v>2</v>
      </c>
      <c r="H34" s="81">
        <v>2</v>
      </c>
      <c r="I34" s="1175">
        <v>1.6</v>
      </c>
      <c r="J34" s="81">
        <f>(G34+H34+I34)/3</f>
        <v>1.8666666666666665</v>
      </c>
      <c r="K34" s="82"/>
      <c r="L34" s="83">
        <f t="shared" si="0"/>
        <v>1.8666666666666665</v>
      </c>
      <c r="M34" s="84">
        <v>1.2</v>
      </c>
      <c r="N34" s="85">
        <v>0.8</v>
      </c>
      <c r="O34" s="86">
        <f t="shared" si="1"/>
        <v>-0.5714285714285714</v>
      </c>
      <c r="P34" s="87">
        <f t="shared" si="2"/>
        <v>-0.33333333333333326</v>
      </c>
    </row>
    <row r="35" spans="1:16" ht="12" customHeight="1">
      <c r="A35" s="1664" t="s">
        <v>948</v>
      </c>
      <c r="B35" s="1665"/>
      <c r="C35" s="1665"/>
      <c r="D35" s="1665"/>
      <c r="E35" s="1665"/>
      <c r="F35" s="1665"/>
      <c r="G35" s="203">
        <v>0</v>
      </c>
      <c r="H35" s="203">
        <v>0</v>
      </c>
      <c r="I35" s="1143">
        <v>1</v>
      </c>
      <c r="J35" s="203"/>
      <c r="K35" s="377"/>
      <c r="L35" s="378">
        <f t="shared" si="0"/>
        <v>0.3333333333333333</v>
      </c>
      <c r="M35" s="379">
        <v>0</v>
      </c>
      <c r="N35" s="207">
        <v>0</v>
      </c>
      <c r="O35" s="86">
        <f aca="true" t="shared" si="3" ref="O35:O41">(N35/L35)-100%</f>
        <v>-1</v>
      </c>
      <c r="P35" s="87" t="e">
        <f aca="true" t="shared" si="4" ref="P35:P41">(N35/M35)-100%</f>
        <v>#DIV/0!</v>
      </c>
    </row>
    <row r="36" spans="1:16" ht="12" customHeight="1">
      <c r="A36" s="1664" t="s">
        <v>952</v>
      </c>
      <c r="B36" s="1665"/>
      <c r="C36" s="1665"/>
      <c r="D36" s="1665"/>
      <c r="E36" s="1665"/>
      <c r="F36" s="1665"/>
      <c r="G36" s="203">
        <v>823</v>
      </c>
      <c r="H36" s="203">
        <v>826</v>
      </c>
      <c r="I36" s="1143">
        <v>800</v>
      </c>
      <c r="J36" s="203">
        <f>(G36+H36+I36)/3</f>
        <v>816.3333333333334</v>
      </c>
      <c r="K36" s="377"/>
      <c r="L36" s="378">
        <f t="shared" si="0"/>
        <v>816.3333333333334</v>
      </c>
      <c r="M36" s="379">
        <v>800</v>
      </c>
      <c r="N36" s="207">
        <v>800</v>
      </c>
      <c r="O36" s="86">
        <f t="shared" si="3"/>
        <v>-0.02000816659861171</v>
      </c>
      <c r="P36" s="87">
        <f t="shared" si="4"/>
        <v>0</v>
      </c>
    </row>
    <row r="37" spans="1:16" ht="12.75" customHeight="1" hidden="1">
      <c r="A37" s="1401"/>
      <c r="B37" s="1402"/>
      <c r="C37" s="1402"/>
      <c r="D37" s="1402"/>
      <c r="E37" s="1402"/>
      <c r="F37" s="1402"/>
      <c r="G37" s="203"/>
      <c r="H37" s="203"/>
      <c r="I37" s="1143"/>
      <c r="J37" s="203"/>
      <c r="K37" s="377"/>
      <c r="L37" s="378">
        <f t="shared" si="0"/>
        <v>0</v>
      </c>
      <c r="M37" s="379"/>
      <c r="N37" s="207"/>
      <c r="O37" s="86" t="e">
        <f t="shared" si="3"/>
        <v>#DIV/0!</v>
      </c>
      <c r="P37" s="87" t="e">
        <f t="shared" si="4"/>
        <v>#DIV/0!</v>
      </c>
    </row>
    <row r="38" spans="1:16" ht="12.75">
      <c r="A38" s="1664" t="s">
        <v>954</v>
      </c>
      <c r="B38" s="1665"/>
      <c r="C38" s="1665"/>
      <c r="D38" s="1665"/>
      <c r="E38" s="1665"/>
      <c r="F38" s="1665"/>
      <c r="G38" s="203">
        <v>391518</v>
      </c>
      <c r="H38" s="203">
        <v>391518</v>
      </c>
      <c r="I38" s="1143">
        <v>391518</v>
      </c>
      <c r="J38" s="203"/>
      <c r="K38" s="377"/>
      <c r="L38" s="378">
        <f t="shared" si="0"/>
        <v>391518</v>
      </c>
      <c r="M38" s="379">
        <v>391518</v>
      </c>
      <c r="N38" s="207">
        <v>391518</v>
      </c>
      <c r="O38" s="86">
        <f t="shared" si="3"/>
        <v>0</v>
      </c>
      <c r="P38" s="87">
        <f t="shared" si="4"/>
        <v>0</v>
      </c>
    </row>
    <row r="39" spans="1:16" ht="12.75">
      <c r="A39" s="1513" t="s">
        <v>1238</v>
      </c>
      <c r="B39" s="1514"/>
      <c r="C39" s="1514"/>
      <c r="D39" s="1514"/>
      <c r="E39" s="1514"/>
      <c r="F39" s="1455"/>
      <c r="G39" s="203">
        <v>12170000</v>
      </c>
      <c r="H39" s="203">
        <v>12170000</v>
      </c>
      <c r="I39" s="1143">
        <v>12170000</v>
      </c>
      <c r="J39" s="203"/>
      <c r="K39" s="377"/>
      <c r="L39" s="378">
        <f t="shared" si="0"/>
        <v>12170000</v>
      </c>
      <c r="M39" s="379">
        <v>12170000</v>
      </c>
      <c r="N39" s="207">
        <v>12170000</v>
      </c>
      <c r="O39" s="86">
        <f t="shared" si="3"/>
        <v>0</v>
      </c>
      <c r="P39" s="87">
        <f t="shared" si="4"/>
        <v>0</v>
      </c>
    </row>
    <row r="40" spans="1:16" ht="12.75">
      <c r="A40" s="1664" t="s">
        <v>1040</v>
      </c>
      <c r="B40" s="1665"/>
      <c r="C40" s="1665"/>
      <c r="D40" s="1665"/>
      <c r="E40" s="1665"/>
      <c r="F40" s="1665"/>
      <c r="G40" s="203">
        <v>57</v>
      </c>
      <c r="H40" s="203">
        <v>57</v>
      </c>
      <c r="I40" s="1143">
        <v>57</v>
      </c>
      <c r="J40" s="203"/>
      <c r="K40" s="377"/>
      <c r="L40" s="378">
        <f>(G40+H40+I40)/3</f>
        <v>57</v>
      </c>
      <c r="M40" s="379">
        <v>57</v>
      </c>
      <c r="N40" s="207">
        <v>57</v>
      </c>
      <c r="O40" s="86">
        <f t="shared" si="3"/>
        <v>0</v>
      </c>
      <c r="P40" s="87">
        <f t="shared" si="4"/>
        <v>0</v>
      </c>
    </row>
    <row r="41" spans="1:16" ht="12.75">
      <c r="A41" s="1968" t="s">
        <v>1276</v>
      </c>
      <c r="B41" s="2102"/>
      <c r="C41" s="2102"/>
      <c r="D41" s="2102"/>
      <c r="E41" s="2102"/>
      <c r="F41" s="2102"/>
      <c r="G41" s="203"/>
      <c r="H41" s="203">
        <v>336</v>
      </c>
      <c r="I41" s="203">
        <v>309</v>
      </c>
      <c r="J41" s="203"/>
      <c r="K41" s="377"/>
      <c r="L41" s="378">
        <f>(G41+H41+I41)/3</f>
        <v>215</v>
      </c>
      <c r="M41" s="379">
        <v>260</v>
      </c>
      <c r="N41" s="207"/>
      <c r="O41" s="86">
        <f t="shared" si="3"/>
        <v>-1</v>
      </c>
      <c r="P41" s="87">
        <f t="shared" si="4"/>
        <v>-1</v>
      </c>
    </row>
    <row r="42" spans="1:18" ht="12.75" customHeight="1">
      <c r="A42" s="1719" t="s">
        <v>426</v>
      </c>
      <c r="B42" s="1720"/>
      <c r="C42" s="1720"/>
      <c r="D42" s="1720"/>
      <c r="E42" s="1720"/>
      <c r="F42" s="1720"/>
      <c r="G42" s="1793"/>
      <c r="H42" s="1793"/>
      <c r="I42" s="1793"/>
      <c r="J42" s="1793"/>
      <c r="K42" s="1793"/>
      <c r="L42" s="1793"/>
      <c r="M42" s="1793"/>
      <c r="N42" s="1793"/>
      <c r="O42" s="1793"/>
      <c r="P42" s="1794"/>
      <c r="R42" s="314"/>
    </row>
    <row r="43" spans="1:18" ht="17.25" customHeight="1">
      <c r="A43" s="1791" t="s">
        <v>1280</v>
      </c>
      <c r="B43" s="1792"/>
      <c r="C43" s="1792"/>
      <c r="D43" s="1792"/>
      <c r="E43" s="1792"/>
      <c r="F43" s="1792"/>
      <c r="G43" s="74">
        <v>2</v>
      </c>
      <c r="H43" s="74">
        <v>2</v>
      </c>
      <c r="I43" s="74">
        <v>2</v>
      </c>
      <c r="J43" s="74">
        <f>(G43+H43+I43)/3</f>
        <v>2</v>
      </c>
      <c r="K43" s="75"/>
      <c r="L43" s="746">
        <f>(G43+H43+I43)/3</f>
        <v>2</v>
      </c>
      <c r="M43" s="77">
        <v>2</v>
      </c>
      <c r="N43" s="78">
        <v>2</v>
      </c>
      <c r="O43" s="297">
        <f>(N43/L43)-100%</f>
        <v>0</v>
      </c>
      <c r="P43" s="298">
        <f>(N43/M43)-100%</f>
        <v>0</v>
      </c>
      <c r="R43" s="314"/>
    </row>
    <row r="44" spans="1:18" ht="17.25" customHeight="1">
      <c r="A44" s="1791" t="s">
        <v>1277</v>
      </c>
      <c r="B44" s="1792"/>
      <c r="C44" s="1792"/>
      <c r="D44" s="1792"/>
      <c r="E44" s="1792"/>
      <c r="F44" s="1792"/>
      <c r="G44" s="74">
        <v>2</v>
      </c>
      <c r="H44" s="74">
        <v>2</v>
      </c>
      <c r="I44" s="74">
        <v>2</v>
      </c>
      <c r="J44" s="74">
        <f>(G44+H44+I44)/3</f>
        <v>2</v>
      </c>
      <c r="K44" s="75"/>
      <c r="L44" s="1302">
        <f>(G44+H44+I44)/3</f>
        <v>2</v>
      </c>
      <c r="M44" s="77">
        <v>2</v>
      </c>
      <c r="N44" s="78">
        <v>2</v>
      </c>
      <c r="O44" s="297">
        <f>(N44/L44)-100%</f>
        <v>0</v>
      </c>
      <c r="P44" s="298">
        <f>(N44/M44)-100%</f>
        <v>0</v>
      </c>
      <c r="R44" s="314"/>
    </row>
    <row r="45" spans="1:18" ht="17.25" customHeight="1">
      <c r="A45" s="1791" t="s">
        <v>1278</v>
      </c>
      <c r="B45" s="1792"/>
      <c r="C45" s="1792"/>
      <c r="D45" s="1792"/>
      <c r="E45" s="1792"/>
      <c r="F45" s="1792"/>
      <c r="G45" s="74">
        <v>3</v>
      </c>
      <c r="H45" s="74">
        <v>3</v>
      </c>
      <c r="I45" s="74">
        <v>3</v>
      </c>
      <c r="J45" s="74">
        <f>(G45+H45+I45)/3</f>
        <v>3</v>
      </c>
      <c r="K45" s="75"/>
      <c r="L45" s="574">
        <f>(G45+H45+I45)/3</f>
        <v>3</v>
      </c>
      <c r="M45" s="77">
        <v>3</v>
      </c>
      <c r="N45" s="78">
        <v>3</v>
      </c>
      <c r="O45" s="297">
        <f>(N45/L45)-100%</f>
        <v>0</v>
      </c>
      <c r="P45" s="298">
        <f>(N45/M45)-100%</f>
        <v>0</v>
      </c>
      <c r="R45" s="314"/>
    </row>
    <row r="46" spans="1:18" ht="17.25" customHeight="1">
      <c r="A46" s="1664" t="s">
        <v>1009</v>
      </c>
      <c r="B46" s="1665"/>
      <c r="C46" s="1665"/>
      <c r="D46" s="1665"/>
      <c r="E46" s="1665"/>
      <c r="F46" s="1665"/>
      <c r="G46" s="203">
        <v>0</v>
      </c>
      <c r="H46" s="203">
        <v>0</v>
      </c>
      <c r="I46" s="203">
        <v>0</v>
      </c>
      <c r="J46" s="203">
        <f>(G46+H46+I46)/3</f>
        <v>0</v>
      </c>
      <c r="K46" s="377"/>
      <c r="L46" s="378">
        <f>(G46+H46+I46)/3</f>
        <v>0</v>
      </c>
      <c r="M46" s="379">
        <v>0</v>
      </c>
      <c r="N46" s="207"/>
      <c r="O46" s="305" t="e">
        <f>(N46/L46)-100%</f>
        <v>#DIV/0!</v>
      </c>
      <c r="P46" s="306" t="e">
        <f>(N46/M46)-100%</f>
        <v>#DIV/0!</v>
      </c>
      <c r="R46" s="314"/>
    </row>
    <row r="47" spans="1:18" ht="12.75" customHeight="1">
      <c r="A47" s="1791" t="s">
        <v>1279</v>
      </c>
      <c r="B47" s="1792"/>
      <c r="C47" s="1792"/>
      <c r="D47" s="1792"/>
      <c r="E47" s="1792"/>
      <c r="F47" s="1792"/>
      <c r="G47" s="90">
        <v>30</v>
      </c>
      <c r="H47" s="90">
        <v>30</v>
      </c>
      <c r="I47" s="90">
        <v>30</v>
      </c>
      <c r="J47" s="90">
        <f>(G47+H47+I47)/3</f>
        <v>30</v>
      </c>
      <c r="K47" s="91"/>
      <c r="L47" s="307">
        <f>(G47+H47+I47)/3</f>
        <v>30</v>
      </c>
      <c r="M47" s="93">
        <v>30</v>
      </c>
      <c r="N47" s="94">
        <v>30</v>
      </c>
      <c r="O47" s="305">
        <f>(N47/L47)-100%</f>
        <v>0</v>
      </c>
      <c r="P47" s="306">
        <f>(N47/M47)-100%</f>
        <v>0</v>
      </c>
      <c r="R47" s="314"/>
    </row>
    <row r="48" spans="1:16" ht="14.25" customHeight="1">
      <c r="A48" s="1719" t="s">
        <v>427</v>
      </c>
      <c r="B48" s="1720"/>
      <c r="C48" s="1720"/>
      <c r="D48" s="1720"/>
      <c r="E48" s="1720"/>
      <c r="F48" s="1720"/>
      <c r="G48" s="1720"/>
      <c r="H48" s="1720"/>
      <c r="I48" s="1720"/>
      <c r="J48" s="1720"/>
      <c r="K48" s="1720"/>
      <c r="L48" s="1720"/>
      <c r="M48" s="1720"/>
      <c r="N48" s="1720"/>
      <c r="O48" s="1720"/>
      <c r="P48" s="1721"/>
    </row>
    <row r="49" spans="1:16" ht="15" customHeight="1">
      <c r="A49" s="2067" t="s">
        <v>268</v>
      </c>
      <c r="B49" s="1821"/>
      <c r="C49" s="1821"/>
      <c r="D49" s="1821"/>
      <c r="E49" s="1821"/>
      <c r="F49" s="1821"/>
      <c r="G49" s="247">
        <v>783072.3</v>
      </c>
      <c r="H49" s="247">
        <v>768408.05</v>
      </c>
      <c r="I49" s="247">
        <v>780956.71</v>
      </c>
      <c r="J49" s="247">
        <f aca="true" t="shared" si="5" ref="J49:J56">(G49+H49+I49)/3</f>
        <v>777479.02</v>
      </c>
      <c r="K49" s="248"/>
      <c r="L49" s="663">
        <f aca="true" t="shared" si="6" ref="L49:L62">(G49+H49+I49)/3</f>
        <v>777479.02</v>
      </c>
      <c r="M49" s="644">
        <v>891508.93</v>
      </c>
      <c r="N49" s="645">
        <f>'[1]COSTO PROCESSO'!$L$874</f>
        <v>828944.6873999999</v>
      </c>
      <c r="O49" s="297">
        <f aca="true" t="shared" si="7" ref="O49:O62">(N49/L49)-100%</f>
        <v>0.06619557065346915</v>
      </c>
      <c r="P49" s="298">
        <f aca="true" t="shared" si="8" ref="P49:P62">(N49/M49)-100%</f>
        <v>-0.07017792025930703</v>
      </c>
    </row>
    <row r="50" spans="1:16" ht="15" customHeight="1">
      <c r="A50" s="1818" t="s">
        <v>1014</v>
      </c>
      <c r="B50" s="1819"/>
      <c r="C50" s="1819"/>
      <c r="D50" s="1819"/>
      <c r="E50" s="1819"/>
      <c r="F50" s="1819"/>
      <c r="G50" s="246">
        <v>259341.74</v>
      </c>
      <c r="H50" s="246">
        <v>229106.88</v>
      </c>
      <c r="I50" s="1148">
        <v>253557.75</v>
      </c>
      <c r="J50" s="246">
        <f t="shared" si="5"/>
        <v>247335.45666666667</v>
      </c>
      <c r="K50" s="251"/>
      <c r="L50" s="315">
        <f t="shared" si="6"/>
        <v>247335.45666666667</v>
      </c>
      <c r="M50" s="249">
        <v>151000</v>
      </c>
      <c r="N50" s="250">
        <v>150965.15</v>
      </c>
      <c r="O50" s="305">
        <f t="shared" si="7"/>
        <v>-0.3896340135193179</v>
      </c>
      <c r="P50" s="306">
        <f t="shared" si="8"/>
        <v>-0.00023079470198683616</v>
      </c>
    </row>
    <row r="51" spans="1:16" ht="12.75" customHeight="1">
      <c r="A51" s="1818" t="s">
        <v>1015</v>
      </c>
      <c r="B51" s="1819"/>
      <c r="C51" s="1819"/>
      <c r="D51" s="1819"/>
      <c r="E51" s="1819"/>
      <c r="F51" s="1819"/>
      <c r="G51" s="247">
        <v>260000</v>
      </c>
      <c r="H51" s="247">
        <v>233268</v>
      </c>
      <c r="I51" s="1164">
        <v>253557.75</v>
      </c>
      <c r="J51" s="246">
        <f t="shared" si="5"/>
        <v>248941.91666666666</v>
      </c>
      <c r="K51" s="251"/>
      <c r="L51" s="315">
        <f t="shared" si="6"/>
        <v>248941.91666666666</v>
      </c>
      <c r="M51" s="441">
        <f>265000+12000+2000</f>
        <v>279000</v>
      </c>
      <c r="N51" s="442">
        <v>279000</v>
      </c>
      <c r="O51" s="305">
        <f t="shared" si="7"/>
        <v>0.12074335947843262</v>
      </c>
      <c r="P51" s="306">
        <f t="shared" si="8"/>
        <v>0</v>
      </c>
    </row>
    <row r="52" spans="1:16" ht="12.75">
      <c r="A52" s="1624" t="s">
        <v>709</v>
      </c>
      <c r="B52" s="1625"/>
      <c r="C52" s="1625"/>
      <c r="D52" s="1625"/>
      <c r="E52" s="1625"/>
      <c r="F52" s="1881"/>
      <c r="G52" s="116">
        <v>482283</v>
      </c>
      <c r="H52" s="116">
        <v>482283</v>
      </c>
      <c r="I52" s="1211">
        <v>482283</v>
      </c>
      <c r="J52" s="116">
        <f t="shared" si="5"/>
        <v>482283</v>
      </c>
      <c r="K52" s="671"/>
      <c r="L52" s="672">
        <f t="shared" si="6"/>
        <v>482283</v>
      </c>
      <c r="M52" s="118">
        <v>482283</v>
      </c>
      <c r="N52" s="1141">
        <v>482283</v>
      </c>
      <c r="O52" s="305">
        <f t="shared" si="7"/>
        <v>0</v>
      </c>
      <c r="P52" s="306">
        <f t="shared" si="8"/>
        <v>0</v>
      </c>
    </row>
    <row r="53" spans="1:16" ht="12.75">
      <c r="A53" s="1624" t="s">
        <v>1016</v>
      </c>
      <c r="B53" s="1625"/>
      <c r="C53" s="1625"/>
      <c r="D53" s="1625"/>
      <c r="E53" s="1625"/>
      <c r="F53" s="1881"/>
      <c r="G53" s="246">
        <v>25552520.17</v>
      </c>
      <c r="H53" s="246">
        <v>25889415.18</v>
      </c>
      <c r="I53" s="1148">
        <v>25050550.85</v>
      </c>
      <c r="J53" s="246">
        <f t="shared" si="5"/>
        <v>25497495.400000002</v>
      </c>
      <c r="K53" s="251"/>
      <c r="L53" s="315">
        <f t="shared" si="6"/>
        <v>25497495.400000002</v>
      </c>
      <c r="M53" s="249">
        <v>25500000</v>
      </c>
      <c r="N53" s="250">
        <v>25000000</v>
      </c>
      <c r="O53" s="305">
        <f t="shared" si="7"/>
        <v>-0.019511539945213707</v>
      </c>
      <c r="P53" s="306">
        <f t="shared" si="8"/>
        <v>-0.019607843137254943</v>
      </c>
    </row>
    <row r="54" spans="1:16" ht="12.75">
      <c r="A54" s="1664" t="s">
        <v>949</v>
      </c>
      <c r="B54" s="1665"/>
      <c r="C54" s="1665"/>
      <c r="D54" s="1665"/>
      <c r="E54" s="1665"/>
      <c r="F54" s="1665"/>
      <c r="G54" s="246">
        <v>47998.7</v>
      </c>
      <c r="H54" s="246">
        <v>17823.33</v>
      </c>
      <c r="I54" s="1148">
        <v>14386.26</v>
      </c>
      <c r="J54" s="246">
        <f t="shared" si="5"/>
        <v>26736.096666666665</v>
      </c>
      <c r="K54" s="251"/>
      <c r="L54" s="315">
        <f t="shared" si="6"/>
        <v>26736.096666666665</v>
      </c>
      <c r="M54" s="249">
        <v>21000</v>
      </c>
      <c r="N54" s="250">
        <v>19981.72</v>
      </c>
      <c r="O54" s="305">
        <f t="shared" si="7"/>
        <v>-0.2526313676553882</v>
      </c>
      <c r="P54" s="306">
        <f t="shared" si="8"/>
        <v>-0.04848952380952376</v>
      </c>
    </row>
    <row r="55" spans="1:16" ht="12.75">
      <c r="A55" s="1664" t="s">
        <v>950</v>
      </c>
      <c r="B55" s="1665"/>
      <c r="C55" s="1665"/>
      <c r="D55" s="1665"/>
      <c r="E55" s="1665"/>
      <c r="F55" s="1665"/>
      <c r="G55" s="246">
        <v>47998.7</v>
      </c>
      <c r="H55" s="246">
        <v>20000</v>
      </c>
      <c r="I55" s="1148">
        <v>16000</v>
      </c>
      <c r="J55" s="246">
        <f t="shared" si="5"/>
        <v>27999.566666666666</v>
      </c>
      <c r="K55" s="251"/>
      <c r="L55" s="315">
        <f t="shared" si="6"/>
        <v>27999.566666666666</v>
      </c>
      <c r="M55" s="249">
        <v>21000</v>
      </c>
      <c r="N55" s="250">
        <v>19981.72</v>
      </c>
      <c r="O55" s="305">
        <f t="shared" si="7"/>
        <v>-0.286356098368189</v>
      </c>
      <c r="P55" s="306">
        <f t="shared" si="8"/>
        <v>-0.04848952380952376</v>
      </c>
    </row>
    <row r="56" spans="1:16" ht="12.75">
      <c r="A56" s="1454" t="s">
        <v>953</v>
      </c>
      <c r="B56" s="1456"/>
      <c r="C56" s="1456"/>
      <c r="D56" s="1456"/>
      <c r="E56" s="1456"/>
      <c r="F56" s="1456"/>
      <c r="G56" s="246">
        <v>15000</v>
      </c>
      <c r="H56" s="246">
        <v>16984.21</v>
      </c>
      <c r="I56" s="1148">
        <v>17000</v>
      </c>
      <c r="J56" s="246">
        <f t="shared" si="5"/>
        <v>16328.07</v>
      </c>
      <c r="K56" s="251"/>
      <c r="L56" s="315">
        <f t="shared" si="6"/>
        <v>16328.07</v>
      </c>
      <c r="M56" s="249">
        <v>15000</v>
      </c>
      <c r="N56" s="250">
        <v>13677.26</v>
      </c>
      <c r="O56" s="305">
        <f t="shared" si="7"/>
        <v>-0.1623468052256023</v>
      </c>
      <c r="P56" s="306">
        <f t="shared" si="8"/>
        <v>-0.08818266666666663</v>
      </c>
    </row>
    <row r="57" spans="1:16" ht="12.75">
      <c r="A57" s="2186" t="s">
        <v>1350</v>
      </c>
      <c r="B57" s="1456"/>
      <c r="C57" s="1456"/>
      <c r="D57" s="1456"/>
      <c r="E57" s="1456"/>
      <c r="F57" s="1456"/>
      <c r="G57" s="246"/>
      <c r="H57" s="246"/>
      <c r="I57" s="1148">
        <v>500</v>
      </c>
      <c r="J57" s="246">
        <f>(G57+H57+I57)/3</f>
        <v>166.66666666666666</v>
      </c>
      <c r="K57" s="251"/>
      <c r="L57" s="315">
        <f>(G57+H57+I57)/3</f>
        <v>166.66666666666666</v>
      </c>
      <c r="M57" s="249">
        <v>2810</v>
      </c>
      <c r="N57" s="250">
        <v>2600</v>
      </c>
      <c r="O57" s="305">
        <f>(N57/L57)-100%</f>
        <v>14.600000000000001</v>
      </c>
      <c r="P57" s="306">
        <f>(N57/M57)-100%</f>
        <v>-0.07473309608540923</v>
      </c>
    </row>
    <row r="58" spans="1:16" ht="12.75" customHeight="1">
      <c r="A58" s="2186" t="s">
        <v>1351</v>
      </c>
      <c r="B58" s="1456"/>
      <c r="C58" s="1456"/>
      <c r="D58" s="1456"/>
      <c r="E58" s="1456"/>
      <c r="F58" s="1456"/>
      <c r="G58" s="246"/>
      <c r="H58" s="246"/>
      <c r="I58" s="1148">
        <v>500</v>
      </c>
      <c r="J58" s="246">
        <f>(G58+H58+I58)/3</f>
        <v>166.66666666666666</v>
      </c>
      <c r="K58" s="251"/>
      <c r="L58" s="315">
        <f>(G58+H58+I58)/3</f>
        <v>166.66666666666666</v>
      </c>
      <c r="M58" s="249">
        <v>0</v>
      </c>
      <c r="N58" s="250"/>
      <c r="O58" s="305">
        <f>(N58/L58)-100%</f>
        <v>-1</v>
      </c>
      <c r="P58" s="306" t="e">
        <f>(N58/M58)-100%</f>
        <v>#DIV/0!</v>
      </c>
    </row>
    <row r="59" spans="1:16" ht="12.75" customHeight="1">
      <c r="A59" s="2186" t="s">
        <v>1352</v>
      </c>
      <c r="B59" s="1456"/>
      <c r="C59" s="1456"/>
      <c r="D59" s="1456"/>
      <c r="E59" s="1456"/>
      <c r="F59" s="1456"/>
      <c r="G59" s="246"/>
      <c r="H59" s="246"/>
      <c r="I59" s="1148"/>
      <c r="J59" s="246">
        <f>(G59+H59+I59)/3</f>
        <v>0</v>
      </c>
      <c r="K59" s="251"/>
      <c r="L59" s="315">
        <f>(G59+H59+I59)/3</f>
        <v>0</v>
      </c>
      <c r="M59" s="249"/>
      <c r="N59" s="250"/>
      <c r="O59" s="305" t="e">
        <f>(N59/L59)-100%</f>
        <v>#DIV/0!</v>
      </c>
      <c r="P59" s="306" t="e">
        <f>(N59/M59)-100%</f>
        <v>#DIV/0!</v>
      </c>
    </row>
    <row r="60" spans="1:16" ht="12.75">
      <c r="A60" s="1664" t="s">
        <v>955</v>
      </c>
      <c r="B60" s="1665"/>
      <c r="C60" s="1665"/>
      <c r="D60" s="1665"/>
      <c r="E60" s="1665"/>
      <c r="F60" s="1665"/>
      <c r="G60" s="246">
        <v>70000</v>
      </c>
      <c r="H60" s="246">
        <v>69015.55</v>
      </c>
      <c r="I60" s="1148">
        <v>69758.2</v>
      </c>
      <c r="J60" s="246"/>
      <c r="K60" s="251"/>
      <c r="L60" s="315">
        <f t="shared" si="6"/>
        <v>69591.25</v>
      </c>
      <c r="M60" s="249">
        <v>68000</v>
      </c>
      <c r="N60" s="250">
        <v>67745.36</v>
      </c>
      <c r="O60" s="305">
        <f t="shared" si="7"/>
        <v>-0.026524742693945003</v>
      </c>
      <c r="P60" s="306">
        <f t="shared" si="8"/>
        <v>-0.0037447058823529833</v>
      </c>
    </row>
    <row r="61" spans="1:16" ht="12.75">
      <c r="A61" s="1664" t="s">
        <v>956</v>
      </c>
      <c r="B61" s="1665"/>
      <c r="C61" s="1665"/>
      <c r="D61" s="1665"/>
      <c r="E61" s="1665"/>
      <c r="F61" s="1665"/>
      <c r="G61" s="246">
        <v>70000</v>
      </c>
      <c r="H61" s="246">
        <v>70000</v>
      </c>
      <c r="I61" s="1148">
        <v>70000</v>
      </c>
      <c r="J61" s="246">
        <f>(G61+H61+I61)/3</f>
        <v>70000</v>
      </c>
      <c r="K61" s="251"/>
      <c r="L61" s="315">
        <f t="shared" si="6"/>
        <v>70000</v>
      </c>
      <c r="M61" s="249">
        <v>68000</v>
      </c>
      <c r="N61" s="250">
        <v>67745.36</v>
      </c>
      <c r="O61" s="305">
        <f t="shared" si="7"/>
        <v>-0.032209142857142825</v>
      </c>
      <c r="P61" s="306">
        <f t="shared" si="8"/>
        <v>-0.0037447058823529833</v>
      </c>
    </row>
    <row r="62" spans="1:16" ht="12.75">
      <c r="A62" s="1664" t="s">
        <v>951</v>
      </c>
      <c r="B62" s="1665"/>
      <c r="C62" s="1665"/>
      <c r="D62" s="1665"/>
      <c r="E62" s="1665"/>
      <c r="F62" s="1665"/>
      <c r="G62" s="246">
        <v>285000</v>
      </c>
      <c r="H62" s="246">
        <v>300000</v>
      </c>
      <c r="I62" s="1148">
        <v>320000</v>
      </c>
      <c r="J62" s="246">
        <f>(G62+H62+I62)/3</f>
        <v>301666.6666666667</v>
      </c>
      <c r="K62" s="251"/>
      <c r="L62" s="315">
        <f t="shared" si="6"/>
        <v>301666.6666666667</v>
      </c>
      <c r="M62" s="249">
        <v>320000</v>
      </c>
      <c r="N62" s="250">
        <v>320000</v>
      </c>
      <c r="O62" s="305">
        <f t="shared" si="7"/>
        <v>0.06077348066298338</v>
      </c>
      <c r="P62" s="306">
        <f t="shared" si="8"/>
        <v>0</v>
      </c>
    </row>
    <row r="63" spans="1:19" ht="12" customHeight="1">
      <c r="A63" s="1719" t="s">
        <v>428</v>
      </c>
      <c r="B63" s="1720"/>
      <c r="C63" s="1720"/>
      <c r="D63" s="1720"/>
      <c r="E63" s="1720"/>
      <c r="F63" s="1720"/>
      <c r="G63" s="1720"/>
      <c r="H63" s="1720"/>
      <c r="I63" s="1720"/>
      <c r="J63" s="1720"/>
      <c r="K63" s="1720"/>
      <c r="L63" s="1720"/>
      <c r="M63" s="1720"/>
      <c r="N63" s="1720"/>
      <c r="O63" s="1720"/>
      <c r="P63" s="1721"/>
      <c r="S63" s="316"/>
    </row>
    <row r="64" spans="1:16" ht="15" customHeight="1">
      <c r="A64" s="1818" t="s">
        <v>1010</v>
      </c>
      <c r="B64" s="1819"/>
      <c r="C64" s="1819"/>
      <c r="D64" s="1819"/>
      <c r="E64" s="1819"/>
      <c r="F64" s="1819"/>
      <c r="G64" s="267">
        <v>50</v>
      </c>
      <c r="H64" s="267"/>
      <c r="I64" s="267"/>
      <c r="J64" s="267">
        <f>(G64+H64+I64)/3</f>
        <v>16.666666666666668</v>
      </c>
      <c r="K64" s="386"/>
      <c r="L64" s="373">
        <f>(G64+H64+I64)/3</f>
        <v>16.666666666666668</v>
      </c>
      <c r="M64" s="713"/>
      <c r="N64" s="996"/>
      <c r="O64" s="297">
        <f>(N64/L64)-100%</f>
        <v>-1</v>
      </c>
      <c r="P64" s="298" t="e">
        <f>(N64/M64)-100%</f>
        <v>#DIV/0!</v>
      </c>
    </row>
    <row r="65" spans="1:16" ht="12.75">
      <c r="A65" s="1664" t="s">
        <v>410</v>
      </c>
      <c r="B65" s="1665"/>
      <c r="C65" s="1665"/>
      <c r="D65" s="1665"/>
      <c r="E65" s="1665"/>
      <c r="F65" s="1665"/>
      <c r="G65" s="670">
        <v>876</v>
      </c>
      <c r="H65" s="670"/>
      <c r="I65" s="670"/>
      <c r="J65" s="203">
        <f>(G65+H65+I65)/3</f>
        <v>292</v>
      </c>
      <c r="K65" s="377"/>
      <c r="L65" s="378">
        <f>(G65+H65+I65)/3</f>
        <v>292</v>
      </c>
      <c r="M65" s="713"/>
      <c r="N65" s="997"/>
      <c r="O65" s="297">
        <f>(N65/L65)-100%</f>
        <v>-1</v>
      </c>
      <c r="P65" s="298" t="e">
        <f>(N65/M65)-100%</f>
        <v>#DIV/0!</v>
      </c>
    </row>
    <row r="66" spans="1:16" ht="13.5" thickBot="1">
      <c r="A66" s="1722"/>
      <c r="B66" s="1723"/>
      <c r="C66" s="1723"/>
      <c r="D66" s="1723"/>
      <c r="E66" s="1723"/>
      <c r="F66" s="1723"/>
      <c r="G66" s="692"/>
      <c r="H66" s="692"/>
      <c r="I66" s="692"/>
      <c r="J66" s="693"/>
      <c r="K66" s="694"/>
      <c r="L66" s="695">
        <f>(G66+H66+I66)/3</f>
        <v>0</v>
      </c>
      <c r="M66" s="714"/>
      <c r="N66" s="714"/>
      <c r="O66" s="696" t="e">
        <f>(N66/L66)-100%</f>
        <v>#DIV/0!</v>
      </c>
      <c r="P66" s="697" t="e">
        <f>(N66/M66)-100%</f>
        <v>#DIV/0!</v>
      </c>
    </row>
    <row r="67" spans="1:16" ht="11.25" customHeight="1" thickBot="1">
      <c r="A67" s="1811"/>
      <c r="B67" s="1802"/>
      <c r="C67" s="1802"/>
      <c r="D67" s="1802"/>
      <c r="E67" s="1802"/>
      <c r="F67" s="1802"/>
      <c r="G67" s="1802"/>
      <c r="H67" s="1802"/>
      <c r="I67" s="1802"/>
      <c r="J67" s="1802"/>
      <c r="K67" s="1802"/>
      <c r="L67" s="1802"/>
      <c r="M67" s="1802"/>
      <c r="N67" s="1802"/>
      <c r="O67" s="1802"/>
      <c r="P67" s="1803"/>
    </row>
    <row r="68" spans="1:16" ht="12.75">
      <c r="A68" s="1823" t="s">
        <v>430</v>
      </c>
      <c r="B68" s="1824"/>
      <c r="C68" s="1824"/>
      <c r="D68" s="1824"/>
      <c r="E68" s="1824"/>
      <c r="F68" s="1825"/>
      <c r="G68" s="1808" t="s">
        <v>434</v>
      </c>
      <c r="H68" s="1809"/>
      <c r="I68" s="1809"/>
      <c r="J68" s="1809"/>
      <c r="K68" s="1809"/>
      <c r="L68" s="1809"/>
      <c r="M68" s="1809"/>
      <c r="N68" s="1809"/>
      <c r="O68" s="1809"/>
      <c r="P68" s="1810"/>
    </row>
    <row r="69" spans="1:16" ht="26.25" customHeight="1">
      <c r="A69" s="1680" t="s">
        <v>1234</v>
      </c>
      <c r="B69" s="1681"/>
      <c r="C69" s="1682"/>
      <c r="D69" s="319" t="s">
        <v>432</v>
      </c>
      <c r="E69" s="1698" t="s">
        <v>675</v>
      </c>
      <c r="F69" s="1699"/>
      <c r="G69" s="1680" t="s">
        <v>1235</v>
      </c>
      <c r="H69" s="1681"/>
      <c r="I69" s="1681"/>
      <c r="J69" s="320"/>
      <c r="K69" s="320"/>
      <c r="L69" s="1695" t="s">
        <v>1236</v>
      </c>
      <c r="M69" s="1682"/>
      <c r="N69" s="1681" t="s">
        <v>1237</v>
      </c>
      <c r="O69" s="1681"/>
      <c r="P69" s="1726"/>
    </row>
    <row r="70" spans="1:16" ht="12.75">
      <c r="A70" s="1675" t="s">
        <v>708</v>
      </c>
      <c r="B70" s="1676"/>
      <c r="C70" s="1677"/>
      <c r="D70" s="321" t="s">
        <v>839</v>
      </c>
      <c r="E70" s="1678">
        <v>0.05</v>
      </c>
      <c r="F70" s="1679"/>
      <c r="G70" s="1675"/>
      <c r="H70" s="1676"/>
      <c r="I70" s="1676"/>
      <c r="J70" s="1676"/>
      <c r="K70" s="1677"/>
      <c r="L70" s="1700"/>
      <c r="M70" s="1677"/>
      <c r="N70" s="1700"/>
      <c r="O70" s="1676"/>
      <c r="P70" s="1679"/>
    </row>
    <row r="71" spans="1:16" ht="12.75">
      <c r="A71" s="1675" t="s">
        <v>652</v>
      </c>
      <c r="B71" s="1676"/>
      <c r="C71" s="1677"/>
      <c r="D71" s="321" t="s">
        <v>653</v>
      </c>
      <c r="E71" s="1678">
        <v>0.05</v>
      </c>
      <c r="F71" s="1679"/>
      <c r="G71" s="1675"/>
      <c r="H71" s="1676"/>
      <c r="I71" s="1676"/>
      <c r="J71" s="1676"/>
      <c r="K71" s="1677"/>
      <c r="L71" s="1700"/>
      <c r="M71" s="1677"/>
      <c r="N71" s="1700"/>
      <c r="O71" s="1676"/>
      <c r="P71" s="1679"/>
    </row>
    <row r="72" spans="1:16" ht="12.75">
      <c r="A72" s="1675" t="s">
        <v>769</v>
      </c>
      <c r="B72" s="1676"/>
      <c r="C72" s="1677"/>
      <c r="D72" s="902" t="s">
        <v>770</v>
      </c>
      <c r="E72" s="1701">
        <v>0.1</v>
      </c>
      <c r="F72" s="1679"/>
      <c r="G72" s="912"/>
      <c r="H72" s="900"/>
      <c r="I72" s="900"/>
      <c r="J72" s="900"/>
      <c r="K72" s="901"/>
      <c r="L72" s="915"/>
      <c r="M72" s="901"/>
      <c r="N72" s="915"/>
      <c r="O72" s="900"/>
      <c r="P72" s="914"/>
    </row>
    <row r="73" spans="1:16" ht="12.75">
      <c r="A73" s="1675" t="s">
        <v>771</v>
      </c>
      <c r="B73" s="1683"/>
      <c r="C73" s="1684"/>
      <c r="D73" s="902" t="s">
        <v>772</v>
      </c>
      <c r="E73" s="2187">
        <v>0.45</v>
      </c>
      <c r="F73" s="2188"/>
      <c r="G73" s="912"/>
      <c r="H73" s="900"/>
      <c r="I73" s="900"/>
      <c r="J73" s="900"/>
      <c r="K73" s="901"/>
      <c r="L73" s="915"/>
      <c r="M73" s="901"/>
      <c r="N73" s="915"/>
      <c r="O73" s="900"/>
      <c r="P73" s="914"/>
    </row>
    <row r="74" spans="1:16" ht="12.75">
      <c r="A74" s="1675" t="s">
        <v>773</v>
      </c>
      <c r="B74" s="1683"/>
      <c r="C74" s="1684"/>
      <c r="D74" s="902" t="s">
        <v>774</v>
      </c>
      <c r="E74" s="1701">
        <v>0.2</v>
      </c>
      <c r="F74" s="1702"/>
      <c r="G74" s="912"/>
      <c r="H74" s="900"/>
      <c r="I74" s="900"/>
      <c r="J74" s="900"/>
      <c r="K74" s="901"/>
      <c r="L74" s="915"/>
      <c r="M74" s="901"/>
      <c r="N74" s="915"/>
      <c r="O74" s="900"/>
      <c r="P74" s="914"/>
    </row>
    <row r="75" spans="1:16" ht="12.75">
      <c r="A75" s="1675" t="s">
        <v>840</v>
      </c>
      <c r="B75" s="1683"/>
      <c r="C75" s="1684"/>
      <c r="D75" s="902" t="s">
        <v>837</v>
      </c>
      <c r="E75" s="1701">
        <v>0.45</v>
      </c>
      <c r="F75" s="1702"/>
      <c r="G75" s="912"/>
      <c r="H75" s="900"/>
      <c r="I75" s="900"/>
      <c r="J75" s="900"/>
      <c r="K75" s="901"/>
      <c r="L75" s="915"/>
      <c r="M75" s="901"/>
      <c r="N75" s="915"/>
      <c r="O75" s="900"/>
      <c r="P75" s="914"/>
    </row>
    <row r="76" spans="1:16" ht="12.75">
      <c r="A76" s="1675" t="s">
        <v>775</v>
      </c>
      <c r="B76" s="1683"/>
      <c r="C76" s="1684"/>
      <c r="D76" s="902" t="s">
        <v>776</v>
      </c>
      <c r="E76" s="1701">
        <v>0.43</v>
      </c>
      <c r="F76" s="1702"/>
      <c r="G76" s="912"/>
      <c r="H76" s="900"/>
      <c r="I76" s="900"/>
      <c r="J76" s="900"/>
      <c r="K76" s="901"/>
      <c r="L76" s="915"/>
      <c r="M76" s="901"/>
      <c r="N76" s="915"/>
      <c r="O76" s="900"/>
      <c r="P76" s="914"/>
    </row>
    <row r="77" spans="1:16" ht="12.75">
      <c r="A77" s="1675" t="s">
        <v>745</v>
      </c>
      <c r="B77" s="1683"/>
      <c r="C77" s="1684"/>
      <c r="D77" s="902" t="s">
        <v>743</v>
      </c>
      <c r="E77" s="1701">
        <v>0.1</v>
      </c>
      <c r="F77" s="1702"/>
      <c r="G77" s="912"/>
      <c r="H77" s="900"/>
      <c r="I77" s="900"/>
      <c r="J77" s="900"/>
      <c r="K77" s="901"/>
      <c r="L77" s="915"/>
      <c r="M77" s="901"/>
      <c r="N77" s="915"/>
      <c r="O77" s="900"/>
      <c r="P77" s="914"/>
    </row>
    <row r="78" spans="1:16" ht="12.75">
      <c r="A78" s="1675" t="s">
        <v>1106</v>
      </c>
      <c r="B78" s="1683"/>
      <c r="C78" s="1684"/>
      <c r="D78" s="902" t="s">
        <v>778</v>
      </c>
      <c r="E78" s="1701">
        <v>0.8</v>
      </c>
      <c r="F78" s="1702"/>
      <c r="G78" s="912"/>
      <c r="H78" s="900"/>
      <c r="I78" s="900"/>
      <c r="J78" s="900"/>
      <c r="K78" s="901"/>
      <c r="L78" s="915"/>
      <c r="M78" s="901"/>
      <c r="N78" s="915"/>
      <c r="O78" s="900"/>
      <c r="P78" s="914"/>
    </row>
    <row r="79" spans="1:16" ht="12.75">
      <c r="A79" s="1675" t="s">
        <v>841</v>
      </c>
      <c r="B79" s="1683"/>
      <c r="C79" s="1684"/>
      <c r="D79" s="902" t="s">
        <v>836</v>
      </c>
      <c r="E79" s="1701">
        <v>0.1</v>
      </c>
      <c r="F79" s="1702"/>
      <c r="G79" s="912"/>
      <c r="H79" s="900"/>
      <c r="I79" s="900"/>
      <c r="J79" s="900"/>
      <c r="K79" s="901"/>
      <c r="L79" s="915"/>
      <c r="M79" s="901"/>
      <c r="N79" s="915"/>
      <c r="O79" s="900"/>
      <c r="P79" s="914"/>
    </row>
    <row r="80" spans="1:16" ht="12.75">
      <c r="A80" s="1675" t="s">
        <v>1100</v>
      </c>
      <c r="B80" s="1683"/>
      <c r="C80" s="1684"/>
      <c r="D80" s="902" t="s">
        <v>835</v>
      </c>
      <c r="E80" s="1701">
        <v>0.05</v>
      </c>
      <c r="F80" s="1702"/>
      <c r="G80" s="912"/>
      <c r="H80" s="900"/>
      <c r="I80" s="900"/>
      <c r="J80" s="900"/>
      <c r="K80" s="901"/>
      <c r="L80" s="915"/>
      <c r="M80" s="901"/>
      <c r="N80" s="915"/>
      <c r="O80" s="900"/>
      <c r="P80" s="914"/>
    </row>
    <row r="81" spans="1:16" ht="12.75">
      <c r="A81" s="1675" t="s">
        <v>779</v>
      </c>
      <c r="B81" s="1683"/>
      <c r="C81" s="1684"/>
      <c r="D81" s="902" t="s">
        <v>780</v>
      </c>
      <c r="E81" s="1701">
        <v>0.05</v>
      </c>
      <c r="F81" s="1702"/>
      <c r="G81" s="912"/>
      <c r="H81" s="900"/>
      <c r="I81" s="900"/>
      <c r="J81" s="900"/>
      <c r="K81" s="901"/>
      <c r="L81" s="915"/>
      <c r="M81" s="901"/>
      <c r="N81" s="915"/>
      <c r="O81" s="900"/>
      <c r="P81" s="914"/>
    </row>
    <row r="82" spans="1:16" ht="12.75">
      <c r="A82" s="1675" t="s">
        <v>1094</v>
      </c>
      <c r="B82" s="1683"/>
      <c r="C82" s="1684"/>
      <c r="D82" s="902" t="s">
        <v>992</v>
      </c>
      <c r="E82" s="1701">
        <v>0.05</v>
      </c>
      <c r="F82" s="1702"/>
      <c r="G82" s="912"/>
      <c r="H82" s="900"/>
      <c r="I82" s="900"/>
      <c r="J82" s="900"/>
      <c r="K82" s="901"/>
      <c r="L82" s="915"/>
      <c r="M82" s="901"/>
      <c r="N82" s="915"/>
      <c r="O82" s="900"/>
      <c r="P82" s="914"/>
    </row>
    <row r="83" spans="1:16" ht="12.75">
      <c r="A83" s="1675" t="s">
        <v>1099</v>
      </c>
      <c r="B83" s="1676"/>
      <c r="C83" s="1677"/>
      <c r="D83" s="902" t="s">
        <v>743</v>
      </c>
      <c r="E83" s="1701">
        <v>0.05</v>
      </c>
      <c r="F83" s="1679"/>
      <c r="G83" s="912"/>
      <c r="H83" s="900"/>
      <c r="I83" s="900"/>
      <c r="J83" s="900"/>
      <c r="K83" s="901"/>
      <c r="L83" s="915"/>
      <c r="M83" s="901"/>
      <c r="N83" s="915"/>
      <c r="O83" s="900"/>
      <c r="P83" s="914"/>
    </row>
    <row r="84" spans="1:16" ht="12.75">
      <c r="A84" s="1675" t="s">
        <v>1096</v>
      </c>
      <c r="B84" s="1676"/>
      <c r="C84" s="1677"/>
      <c r="D84" s="902" t="s">
        <v>1058</v>
      </c>
      <c r="E84" s="1701">
        <v>0.05</v>
      </c>
      <c r="F84" s="1679"/>
      <c r="G84" s="912"/>
      <c r="H84" s="900"/>
      <c r="I84" s="900"/>
      <c r="J84" s="900"/>
      <c r="K84" s="901"/>
      <c r="L84" s="915"/>
      <c r="M84" s="901"/>
      <c r="N84" s="915"/>
      <c r="O84" s="900"/>
      <c r="P84" s="914"/>
    </row>
    <row r="85" spans="1:20" ht="12.75">
      <c r="A85" s="1675" t="s">
        <v>1097</v>
      </c>
      <c r="B85" s="1676"/>
      <c r="C85" s="1677"/>
      <c r="D85" s="902" t="s">
        <v>1058</v>
      </c>
      <c r="E85" s="1701">
        <v>0.05</v>
      </c>
      <c r="F85" s="1679"/>
      <c r="G85" s="912"/>
      <c r="H85" s="900"/>
      <c r="I85" s="900"/>
      <c r="J85" s="900"/>
      <c r="K85" s="901"/>
      <c r="L85" s="915"/>
      <c r="M85" s="901"/>
      <c r="N85" s="915"/>
      <c r="O85" s="900"/>
      <c r="P85" s="914"/>
      <c r="Q85" s="1269"/>
      <c r="R85" s="1269"/>
      <c r="S85" s="1269"/>
      <c r="T85" s="1269"/>
    </row>
    <row r="86" spans="1:20" ht="13.5" thickBot="1">
      <c r="A86" s="1670" t="s">
        <v>1095</v>
      </c>
      <c r="B86" s="1671"/>
      <c r="C86" s="1672"/>
      <c r="D86" s="322" t="s">
        <v>1058</v>
      </c>
      <c r="E86" s="1673">
        <v>0.05</v>
      </c>
      <c r="F86" s="1674"/>
      <c r="G86" s="1670"/>
      <c r="H86" s="1671"/>
      <c r="I86" s="1671"/>
      <c r="J86" s="1671"/>
      <c r="K86" s="1672"/>
      <c r="L86" s="1685"/>
      <c r="M86" s="1672"/>
      <c r="N86" s="1685"/>
      <c r="O86" s="1671"/>
      <c r="P86" s="1674"/>
      <c r="Q86" s="1269"/>
      <c r="R86" s="1269"/>
      <c r="S86" s="1269"/>
      <c r="T86" s="1269"/>
    </row>
    <row r="87" spans="1:20" ht="16.5" customHeight="1">
      <c r="A87" s="103"/>
      <c r="B87" s="6"/>
      <c r="C87" s="6"/>
      <c r="D87" s="6"/>
      <c r="E87" s="6"/>
      <c r="F87" s="6"/>
      <c r="G87" s="6"/>
      <c r="H87" s="6"/>
      <c r="I87" s="6"/>
      <c r="J87" s="6"/>
      <c r="K87" s="6"/>
      <c r="L87" s="6"/>
      <c r="M87" s="6"/>
      <c r="N87" s="6"/>
      <c r="O87" s="6"/>
      <c r="P87" s="50"/>
      <c r="Q87" s="1266"/>
      <c r="R87" s="1269"/>
      <c r="S87" s="1269"/>
      <c r="T87" s="1269"/>
    </row>
    <row r="88" spans="1:20" ht="16.5" customHeight="1" thickBot="1">
      <c r="A88" s="103"/>
      <c r="B88" s="6"/>
      <c r="C88" s="6"/>
      <c r="D88" s="6"/>
      <c r="E88" s="6"/>
      <c r="F88" s="6"/>
      <c r="G88" s="6"/>
      <c r="H88" s="6"/>
      <c r="I88" s="6"/>
      <c r="J88" s="6"/>
      <c r="K88" s="6"/>
      <c r="L88" s="6"/>
      <c r="M88" s="6"/>
      <c r="N88" s="6"/>
      <c r="O88" s="49"/>
      <c r="P88" s="51"/>
      <c r="Q88" s="1266"/>
      <c r="R88" s="1269"/>
      <c r="S88" s="1269"/>
      <c r="T88" s="1269"/>
    </row>
    <row r="89" spans="1:20" ht="12.75" customHeight="1">
      <c r="A89" s="1755" t="s">
        <v>196</v>
      </c>
      <c r="B89" s="1756"/>
      <c r="C89" s="1756"/>
      <c r="D89" s="1756"/>
      <c r="E89" s="1756"/>
      <c r="F89" s="1756"/>
      <c r="G89" s="1756"/>
      <c r="H89" s="1756"/>
      <c r="I89" s="1756"/>
      <c r="J89" s="1756"/>
      <c r="K89" s="1757"/>
      <c r="L89" s="1812" t="s">
        <v>1250</v>
      </c>
      <c r="M89" s="1752" t="s">
        <v>1249</v>
      </c>
      <c r="N89" s="1789" t="s">
        <v>200</v>
      </c>
      <c r="O89" s="1816" t="s">
        <v>402</v>
      </c>
      <c r="P89" s="1797" t="s">
        <v>401</v>
      </c>
      <c r="Q89" s="1266"/>
      <c r="R89" s="1269"/>
      <c r="S89" s="1269"/>
      <c r="T89" s="1269"/>
    </row>
    <row r="90" spans="1:20" ht="12.75" customHeight="1" thickBot="1">
      <c r="A90" s="1758"/>
      <c r="B90" s="1759"/>
      <c r="C90" s="1759"/>
      <c r="D90" s="1759"/>
      <c r="E90" s="1759"/>
      <c r="F90" s="1759"/>
      <c r="G90" s="1759"/>
      <c r="H90" s="1759"/>
      <c r="I90" s="1759"/>
      <c r="J90" s="1759"/>
      <c r="K90" s="1760"/>
      <c r="L90" s="1813"/>
      <c r="M90" s="1753"/>
      <c r="N90" s="1790"/>
      <c r="O90" s="1817"/>
      <c r="P90" s="1798"/>
      <c r="Q90" s="1266"/>
      <c r="R90" s="1269"/>
      <c r="S90" s="1269"/>
      <c r="T90" s="1269"/>
    </row>
    <row r="91" spans="1:20" ht="16.5" customHeight="1" thickBot="1" thickTop="1">
      <c r="A91" s="1709" t="s">
        <v>396</v>
      </c>
      <c r="B91" s="1710"/>
      <c r="C91" s="1710"/>
      <c r="D91" s="1710"/>
      <c r="E91" s="1710"/>
      <c r="F91" s="1710"/>
      <c r="G91" s="1710"/>
      <c r="H91" s="1710"/>
      <c r="I91" s="1710"/>
      <c r="J91" s="1710"/>
      <c r="K91" s="1711"/>
      <c r="L91" s="323"/>
      <c r="M91" s="323"/>
      <c r="N91" s="324"/>
      <c r="O91" s="323"/>
      <c r="P91" s="325"/>
      <c r="Q91" s="1266"/>
      <c r="R91" s="1270"/>
      <c r="S91" s="1271"/>
      <c r="T91" s="1271"/>
    </row>
    <row r="92" spans="1:20" ht="23.25" customHeight="1" thickTop="1">
      <c r="A92" s="1751" t="s">
        <v>611</v>
      </c>
      <c r="B92" s="1704"/>
      <c r="C92" s="1704"/>
      <c r="D92" s="1704"/>
      <c r="E92" s="1704"/>
      <c r="F92" s="1704"/>
      <c r="G92" s="1704"/>
      <c r="H92" s="1704"/>
      <c r="I92" s="1704"/>
      <c r="J92" s="1704"/>
      <c r="K92" s="1705"/>
      <c r="L92" s="673">
        <f>L25/L26</f>
        <v>1.0878706199460915</v>
      </c>
      <c r="M92" s="674">
        <f>M25/M26</f>
        <v>1</v>
      </c>
      <c r="N92" s="410">
        <f>N25/N26</f>
        <v>1</v>
      </c>
      <c r="O92" s="408">
        <f>N92-M92</f>
        <v>0</v>
      </c>
      <c r="P92" s="407" t="str">
        <f>IF(N92&gt;=M92,"OK","NOOK")</f>
        <v>OK</v>
      </c>
      <c r="Q92" s="1266" t="s">
        <v>738</v>
      </c>
      <c r="R92" s="1271" t="s">
        <v>1281</v>
      </c>
      <c r="S92" s="1271"/>
      <c r="T92" s="1271"/>
    </row>
    <row r="93" spans="1:20" ht="23.25" customHeight="1">
      <c r="A93" s="1707" t="s">
        <v>1287</v>
      </c>
      <c r="B93" s="1708"/>
      <c r="C93" s="1708"/>
      <c r="D93" s="1708"/>
      <c r="E93" s="1708"/>
      <c r="F93" s="1708"/>
      <c r="G93" s="1708"/>
      <c r="H93" s="1708"/>
      <c r="I93" s="1708"/>
      <c r="J93" s="1708"/>
      <c r="K93" s="1708"/>
      <c r="L93" s="408">
        <f>L27/L28</f>
        <v>1.0575757575757576</v>
      </c>
      <c r="M93" s="409">
        <f>M27/M28</f>
        <v>1</v>
      </c>
      <c r="N93" s="410">
        <f>N27/N28</f>
        <v>1</v>
      </c>
      <c r="O93" s="408">
        <f>N93-M93</f>
        <v>0</v>
      </c>
      <c r="P93" s="417" t="str">
        <f>IF(N93&gt;=M93,"OK","NOOK")</f>
        <v>OK</v>
      </c>
      <c r="Q93" s="1266"/>
      <c r="R93" s="1271"/>
      <c r="S93" s="1271"/>
      <c r="T93" s="1271"/>
    </row>
    <row r="94" spans="1:20" ht="23.25" customHeight="1">
      <c r="A94" s="1707" t="s">
        <v>959</v>
      </c>
      <c r="B94" s="1708"/>
      <c r="C94" s="1708"/>
      <c r="D94" s="1708"/>
      <c r="E94" s="1708"/>
      <c r="F94" s="1708"/>
      <c r="G94" s="1708"/>
      <c r="H94" s="1708"/>
      <c r="I94" s="1708"/>
      <c r="J94" s="577"/>
      <c r="K94" s="577"/>
      <c r="L94" s="408">
        <f>L29/L30</f>
        <v>1.173160173160173</v>
      </c>
      <c r="M94" s="409">
        <f>M29/M30</f>
        <v>1</v>
      </c>
      <c r="N94" s="410">
        <f>N29/N30</f>
        <v>1</v>
      </c>
      <c r="O94" s="408">
        <f>N94-M94</f>
        <v>0</v>
      </c>
      <c r="P94" s="417" t="str">
        <f>IF(N94&gt;=M94,"OK","NOOK")</f>
        <v>OK</v>
      </c>
      <c r="Q94" s="1266" t="s">
        <v>738</v>
      </c>
      <c r="R94" s="1271" t="s">
        <v>1281</v>
      </c>
      <c r="S94" s="1271"/>
      <c r="T94" s="1271"/>
    </row>
    <row r="95" spans="1:20" ht="24.75" customHeight="1">
      <c r="A95" s="1707" t="s">
        <v>612</v>
      </c>
      <c r="B95" s="1708"/>
      <c r="C95" s="1708"/>
      <c r="D95" s="1708"/>
      <c r="E95" s="1708"/>
      <c r="F95" s="1708"/>
      <c r="G95" s="1708"/>
      <c r="H95" s="1708"/>
      <c r="I95" s="1708"/>
      <c r="J95" s="63"/>
      <c r="K95" s="63"/>
      <c r="L95" s="408">
        <f>L32/L31</f>
        <v>1</v>
      </c>
      <c r="M95" s="568">
        <f>M32/M31</f>
        <v>1</v>
      </c>
      <c r="N95" s="410">
        <f>N32/N31</f>
        <v>1</v>
      </c>
      <c r="O95" s="408">
        <f>N95-M95</f>
        <v>0</v>
      </c>
      <c r="P95" s="417" t="str">
        <f>IF(N95&gt;=M95,"OK","NOOK")</f>
        <v>OK</v>
      </c>
      <c r="Q95" s="1266" t="s">
        <v>738</v>
      </c>
      <c r="R95" s="2003"/>
      <c r="S95" s="2003"/>
      <c r="T95" s="2003"/>
    </row>
    <row r="96" spans="1:20" ht="24.75" customHeight="1">
      <c r="A96" s="1707" t="s">
        <v>1288</v>
      </c>
      <c r="B96" s="1708"/>
      <c r="C96" s="1708"/>
      <c r="D96" s="1708"/>
      <c r="E96" s="1708"/>
      <c r="F96" s="1708"/>
      <c r="G96" s="1708"/>
      <c r="H96" s="1708"/>
      <c r="I96" s="2056"/>
      <c r="J96" s="648"/>
      <c r="K96" s="648"/>
      <c r="L96" s="408">
        <f>L34/L33</f>
        <v>0.0327485380116959</v>
      </c>
      <c r="M96" s="568">
        <f>M34/M33</f>
        <v>0.021052631578947368</v>
      </c>
      <c r="N96" s="410">
        <f>N34/N33</f>
        <v>0.014035087719298246</v>
      </c>
      <c r="O96" s="408">
        <f aca="true" t="shared" si="9" ref="O96:O101">N96-M96</f>
        <v>-0.007017543859649122</v>
      </c>
      <c r="P96" s="417" t="str">
        <f aca="true" t="shared" si="10" ref="P96:P101">IF(N96&gt;=M96,"OK","NOOK")</f>
        <v>NOOK</v>
      </c>
      <c r="Q96" s="1266"/>
      <c r="R96" s="2003"/>
      <c r="S96" s="2003"/>
      <c r="T96" s="2003"/>
    </row>
    <row r="97" spans="1:20" ht="24.75" customHeight="1">
      <c r="A97" s="1707" t="s">
        <v>889</v>
      </c>
      <c r="B97" s="1708"/>
      <c r="C97" s="1708"/>
      <c r="D97" s="1708"/>
      <c r="E97" s="1708"/>
      <c r="F97" s="1708"/>
      <c r="G97" s="1708"/>
      <c r="H97" s="1708"/>
      <c r="I97" s="2056"/>
      <c r="J97" s="648"/>
      <c r="K97" s="648"/>
      <c r="L97" s="408">
        <f>L35/L33</f>
        <v>0.005847953216374269</v>
      </c>
      <c r="M97" s="568">
        <f>M35/M33</f>
        <v>0</v>
      </c>
      <c r="N97" s="410">
        <f>N35/N33</f>
        <v>0</v>
      </c>
      <c r="O97" s="408">
        <f t="shared" si="9"/>
        <v>0</v>
      </c>
      <c r="P97" s="417" t="str">
        <f t="shared" si="10"/>
        <v>OK</v>
      </c>
      <c r="Q97" s="1266" t="s">
        <v>162</v>
      </c>
      <c r="R97" s="2003"/>
      <c r="S97" s="2003"/>
      <c r="T97" s="2003"/>
    </row>
    <row r="98" spans="1:20" ht="24.75" customHeight="1">
      <c r="A98" s="1707" t="s">
        <v>1289</v>
      </c>
      <c r="B98" s="1708"/>
      <c r="C98" s="1708"/>
      <c r="D98" s="1708"/>
      <c r="E98" s="1708"/>
      <c r="F98" s="1708"/>
      <c r="G98" s="1708"/>
      <c r="H98" s="1708"/>
      <c r="I98" s="2056"/>
      <c r="J98" s="648"/>
      <c r="K98" s="648"/>
      <c r="L98" s="408">
        <f>L36/L33</f>
        <v>14.321637426900585</v>
      </c>
      <c r="M98" s="568">
        <f>M36/M33</f>
        <v>14.035087719298245</v>
      </c>
      <c r="N98" s="410">
        <f>N36/N33</f>
        <v>14.035087719298245</v>
      </c>
      <c r="O98" s="408">
        <f>N98-M98</f>
        <v>0</v>
      </c>
      <c r="P98" s="417" t="str">
        <f>IF(N98&gt;=M98,"OK","NOOK")</f>
        <v>OK</v>
      </c>
      <c r="Q98" s="1266"/>
      <c r="R98" s="1272"/>
      <c r="S98" s="1272"/>
      <c r="T98" s="1272"/>
    </row>
    <row r="99" spans="1:20" ht="24.75" customHeight="1">
      <c r="A99" s="1707" t="s">
        <v>888</v>
      </c>
      <c r="B99" s="1708"/>
      <c r="C99" s="1708"/>
      <c r="D99" s="1708"/>
      <c r="E99" s="1708"/>
      <c r="F99" s="1708"/>
      <c r="G99" s="1708"/>
      <c r="H99" s="1708"/>
      <c r="I99" s="2056"/>
      <c r="J99" s="648"/>
      <c r="K99" s="648"/>
      <c r="L99" s="408">
        <f>L40/L33</f>
        <v>1</v>
      </c>
      <c r="M99" s="568">
        <f>M40/M33</f>
        <v>1</v>
      </c>
      <c r="N99" s="410">
        <f>N40/N33</f>
        <v>1</v>
      </c>
      <c r="O99" s="408">
        <f>N99-M99</f>
        <v>0</v>
      </c>
      <c r="P99" s="417" t="str">
        <f>IF(N99&gt;=M99,"OK","NOOK")</f>
        <v>OK</v>
      </c>
      <c r="Q99" s="1266" t="s">
        <v>738</v>
      </c>
      <c r="R99" s="1272"/>
      <c r="S99" s="1272"/>
      <c r="T99" s="1272"/>
    </row>
    <row r="100" spans="1:20" ht="24.75" customHeight="1">
      <c r="A100" s="2189" t="s">
        <v>957</v>
      </c>
      <c r="B100" s="2190"/>
      <c r="C100" s="2190"/>
      <c r="D100" s="2190"/>
      <c r="E100" s="2190"/>
      <c r="F100" s="2190"/>
      <c r="G100" s="2190"/>
      <c r="H100" s="2190"/>
      <c r="I100" s="2190"/>
      <c r="J100" s="23"/>
      <c r="K100" s="23"/>
      <c r="L100" s="408">
        <f>L38/L39</f>
        <v>0.03217074774034511</v>
      </c>
      <c r="M100" s="568">
        <f>M38/M39</f>
        <v>0.03217074774034511</v>
      </c>
      <c r="N100" s="410">
        <f>N38/N39</f>
        <v>0.03217074774034511</v>
      </c>
      <c r="O100" s="408">
        <f>N100-M100</f>
        <v>0</v>
      </c>
      <c r="P100" s="417" t="str">
        <f>IF(N100&gt;=M100,"OK","NOOK")</f>
        <v>OK</v>
      </c>
      <c r="Q100" s="1266" t="s">
        <v>738</v>
      </c>
      <c r="R100" s="1272"/>
      <c r="S100" s="1272"/>
      <c r="T100" s="1272"/>
    </row>
    <row r="101" spans="1:20" ht="25.5" customHeight="1" thickBot="1">
      <c r="A101" s="2192" t="s">
        <v>960</v>
      </c>
      <c r="B101" s="2193"/>
      <c r="C101" s="2193"/>
      <c r="D101" s="2193"/>
      <c r="E101" s="2193"/>
      <c r="F101" s="2193"/>
      <c r="G101" s="2193"/>
      <c r="H101" s="2193"/>
      <c r="I101" s="2193"/>
      <c r="J101" s="2193"/>
      <c r="K101" s="2193"/>
      <c r="L101" s="1282">
        <f>L38/L24</f>
        <v>45.440807799442894</v>
      </c>
      <c r="M101" s="1283">
        <f>M38/M24</f>
        <v>45.5253488372093</v>
      </c>
      <c r="N101" s="410">
        <f>N38/N24</f>
        <v>45.50418410041841</v>
      </c>
      <c r="O101" s="408">
        <f t="shared" si="9"/>
        <v>-0.021164736790886707</v>
      </c>
      <c r="P101" s="417" t="str">
        <f t="shared" si="10"/>
        <v>NOOK</v>
      </c>
      <c r="Q101" s="1269" t="s">
        <v>738</v>
      </c>
      <c r="R101" s="1271"/>
      <c r="S101" s="1271"/>
      <c r="T101" s="1271"/>
    </row>
    <row r="102" spans="1:20" ht="15" customHeight="1" thickBot="1" thickTop="1">
      <c r="A102" s="1709" t="s">
        <v>397</v>
      </c>
      <c r="B102" s="1710"/>
      <c r="C102" s="1710"/>
      <c r="D102" s="1710"/>
      <c r="E102" s="1710"/>
      <c r="F102" s="1710"/>
      <c r="G102" s="1710"/>
      <c r="H102" s="1710"/>
      <c r="I102" s="1710"/>
      <c r="J102" s="1710"/>
      <c r="K102" s="1711"/>
      <c r="L102" s="675"/>
      <c r="M102" s="676"/>
      <c r="N102" s="605"/>
      <c r="O102" s="606"/>
      <c r="P102" s="607"/>
      <c r="Q102" s="1266"/>
      <c r="R102" s="1273"/>
      <c r="S102" s="1274"/>
      <c r="T102" s="1275"/>
    </row>
    <row r="103" spans="1:20" ht="25.5" customHeight="1" thickTop="1">
      <c r="A103" s="1972" t="s">
        <v>613</v>
      </c>
      <c r="B103" s="1973"/>
      <c r="C103" s="1973"/>
      <c r="D103" s="1973"/>
      <c r="E103" s="1973"/>
      <c r="F103" s="1973"/>
      <c r="G103" s="1973"/>
      <c r="H103" s="1973"/>
      <c r="I103" s="1973"/>
      <c r="J103" s="1973"/>
      <c r="K103" s="1974"/>
      <c r="L103" s="673">
        <f>L46/L25</f>
        <v>0</v>
      </c>
      <c r="M103" s="674">
        <f>M46/M25</f>
        <v>0</v>
      </c>
      <c r="N103" s="677">
        <f>N46/N25</f>
        <v>0</v>
      </c>
      <c r="O103" s="408">
        <f>(N103-M103)%</f>
        <v>0</v>
      </c>
      <c r="P103" s="407" t="str">
        <f>IF(N103&lt;=M103,"OK","NOOK")</f>
        <v>OK</v>
      </c>
      <c r="Q103" s="1266" t="s">
        <v>738</v>
      </c>
      <c r="R103" s="1276"/>
      <c r="S103" s="1277"/>
      <c r="T103" s="1278"/>
    </row>
    <row r="104" spans="1:20" ht="22.5" customHeight="1">
      <c r="A104" s="1712" t="s">
        <v>686</v>
      </c>
      <c r="B104" s="1713"/>
      <c r="C104" s="1713"/>
      <c r="D104" s="1713"/>
      <c r="E104" s="1713"/>
      <c r="F104" s="1713"/>
      <c r="G104" s="1713"/>
      <c r="H104" s="1713"/>
      <c r="I104" s="1713"/>
      <c r="J104" s="1713"/>
      <c r="K104" s="1714"/>
      <c r="L104" s="587">
        <f aca="true" t="shared" si="11" ref="L104:N106">L43</f>
        <v>2</v>
      </c>
      <c r="M104" s="685">
        <f t="shared" si="11"/>
        <v>2</v>
      </c>
      <c r="N104" s="686">
        <f t="shared" si="11"/>
        <v>2</v>
      </c>
      <c r="O104" s="687">
        <f>(N104-M104)%</f>
        <v>0</v>
      </c>
      <c r="P104" s="417" t="str">
        <f>IF(N104&lt;=M104,"OK","NOOK")</f>
        <v>OK</v>
      </c>
      <c r="Q104" s="1266" t="s">
        <v>1282</v>
      </c>
      <c r="R104" s="1276"/>
      <c r="S104" s="1277"/>
      <c r="T104" s="1278"/>
    </row>
    <row r="105" spans="1:20" ht="22.5" customHeight="1">
      <c r="A105" s="2061" t="s">
        <v>814</v>
      </c>
      <c r="B105" s="1708"/>
      <c r="C105" s="1708"/>
      <c r="D105" s="1708"/>
      <c r="E105" s="1708"/>
      <c r="F105" s="1708"/>
      <c r="G105" s="1708"/>
      <c r="H105" s="1708"/>
      <c r="I105" s="1708"/>
      <c r="J105" s="213"/>
      <c r="K105" s="214"/>
      <c r="L105" s="587">
        <f t="shared" si="11"/>
        <v>2</v>
      </c>
      <c r="M105" s="685">
        <f t="shared" si="11"/>
        <v>2</v>
      </c>
      <c r="N105" s="686">
        <f t="shared" si="11"/>
        <v>2</v>
      </c>
      <c r="O105" s="687">
        <f>(N105-M105)%</f>
        <v>0</v>
      </c>
      <c r="P105" s="417" t="str">
        <f>IF(N105&lt;=M105,"OK","NOOK")</f>
        <v>OK</v>
      </c>
      <c r="Q105" s="1266" t="s">
        <v>1282</v>
      </c>
      <c r="R105" s="1276"/>
      <c r="S105" s="1277"/>
      <c r="T105" s="1278"/>
    </row>
    <row r="106" spans="1:20" ht="26.25" customHeight="1">
      <c r="A106" s="2061" t="s">
        <v>180</v>
      </c>
      <c r="B106" s="1982"/>
      <c r="C106" s="1982"/>
      <c r="D106" s="1982"/>
      <c r="E106" s="1982"/>
      <c r="F106" s="1982"/>
      <c r="G106" s="1982"/>
      <c r="H106" s="1982"/>
      <c r="I106" s="1982"/>
      <c r="J106" s="213"/>
      <c r="K106" s="214"/>
      <c r="L106" s="587">
        <f t="shared" si="11"/>
        <v>3</v>
      </c>
      <c r="M106" s="685">
        <f t="shared" si="11"/>
        <v>3</v>
      </c>
      <c r="N106" s="686">
        <f t="shared" si="11"/>
        <v>3</v>
      </c>
      <c r="O106" s="687">
        <f>(N106-M106)%</f>
        <v>0</v>
      </c>
      <c r="P106" s="417" t="str">
        <f>IF(N106&lt;=M106,"OK","NOOK")</f>
        <v>OK</v>
      </c>
      <c r="Q106" s="1266" t="s">
        <v>162</v>
      </c>
      <c r="R106" s="1276"/>
      <c r="S106" s="1277"/>
      <c r="T106" s="1278"/>
    </row>
    <row r="107" spans="1:20" ht="26.25" customHeight="1" thickBot="1">
      <c r="A107" s="1712" t="s">
        <v>884</v>
      </c>
      <c r="B107" s="1713"/>
      <c r="C107" s="1713"/>
      <c r="D107" s="1713"/>
      <c r="E107" s="1713"/>
      <c r="F107" s="1713"/>
      <c r="G107" s="1713"/>
      <c r="H107" s="1713"/>
      <c r="I107" s="1713"/>
      <c r="J107" s="1713"/>
      <c r="K107" s="1714"/>
      <c r="L107" s="587">
        <f>L47</f>
        <v>30</v>
      </c>
      <c r="M107" s="688">
        <f>M47</f>
        <v>30</v>
      </c>
      <c r="N107" s="582">
        <f>N47</f>
        <v>30</v>
      </c>
      <c r="O107" s="687">
        <f>(N107-M107)%</f>
        <v>0</v>
      </c>
      <c r="P107" s="417" t="str">
        <f>IF(N107&gt;=M107,"OK","NOOK")</f>
        <v>OK</v>
      </c>
      <c r="Q107" s="1266" t="s">
        <v>738</v>
      </c>
      <c r="R107" s="1279"/>
      <c r="S107" s="1280"/>
      <c r="T107" s="1281"/>
    </row>
    <row r="108" spans="1:20" ht="15" customHeight="1" thickBot="1" thickTop="1">
      <c r="A108" s="1709" t="s">
        <v>398</v>
      </c>
      <c r="B108" s="1710"/>
      <c r="C108" s="1710"/>
      <c r="D108" s="1710"/>
      <c r="E108" s="1710"/>
      <c r="F108" s="1710"/>
      <c r="G108" s="1710"/>
      <c r="H108" s="1710"/>
      <c r="I108" s="1710"/>
      <c r="J108" s="1710"/>
      <c r="K108" s="1711"/>
      <c r="L108" s="710"/>
      <c r="M108" s="711"/>
      <c r="N108" s="473"/>
      <c r="O108" s="468"/>
      <c r="P108" s="474"/>
      <c r="Q108" s="1266"/>
      <c r="R108" s="1269"/>
      <c r="S108" s="1269"/>
      <c r="T108" s="1269"/>
    </row>
    <row r="109" spans="1:20" ht="23.25" customHeight="1" thickTop="1">
      <c r="A109" s="1841" t="s">
        <v>890</v>
      </c>
      <c r="B109" s="1749"/>
      <c r="C109" s="1749"/>
      <c r="D109" s="1749"/>
      <c r="E109" s="1749"/>
      <c r="F109" s="1749"/>
      <c r="G109" s="1749"/>
      <c r="H109" s="1749"/>
      <c r="I109" s="1749"/>
      <c r="J109" s="1842"/>
      <c r="K109" s="1843"/>
      <c r="L109" s="527">
        <f>L50/L51</f>
        <v>0.9935468481101516</v>
      </c>
      <c r="M109" s="568">
        <f>M50/M51</f>
        <v>0.5412186379928315</v>
      </c>
      <c r="N109" s="678">
        <f>N50/N51</f>
        <v>0.5410937275985663</v>
      </c>
      <c r="O109" s="527">
        <f aca="true" t="shared" si="12" ref="O109:O119">N109-M109</f>
        <v>-0.00012491039426520967</v>
      </c>
      <c r="P109" s="679" t="str">
        <f>IF(N109&gt;=M109,"OK","NOOK")</f>
        <v>NOOK</v>
      </c>
      <c r="Q109" s="1284" t="s">
        <v>738</v>
      </c>
      <c r="R109" s="1223"/>
      <c r="S109" s="1224"/>
      <c r="T109" s="1225"/>
    </row>
    <row r="110" spans="1:20" ht="23.25" customHeight="1">
      <c r="A110" s="1746" t="s">
        <v>68</v>
      </c>
      <c r="B110" s="1708"/>
      <c r="C110" s="1708"/>
      <c r="D110" s="1708"/>
      <c r="E110" s="1708"/>
      <c r="F110" s="1708"/>
      <c r="G110" s="1708"/>
      <c r="H110" s="1708"/>
      <c r="I110" s="1708"/>
      <c r="J110" s="1708"/>
      <c r="K110" s="1747"/>
      <c r="L110" s="680">
        <f>L50/L52</f>
        <v>0.5128429919086235</v>
      </c>
      <c r="M110" s="681">
        <f>M50/M52</f>
        <v>0.31309417914378074</v>
      </c>
      <c r="N110" s="682">
        <f>N50/N52</f>
        <v>0.3130219186660114</v>
      </c>
      <c r="O110" s="680">
        <f t="shared" si="12"/>
        <v>-7.226047776931477E-05</v>
      </c>
      <c r="P110" s="354" t="str">
        <f>IF(N110&lt;=M110,"OK","NOOK")</f>
        <v>OK</v>
      </c>
      <c r="Q110" s="1266" t="s">
        <v>738</v>
      </c>
      <c r="R110" s="1226"/>
      <c r="S110" s="1226"/>
      <c r="T110" s="1227"/>
    </row>
    <row r="111" spans="1:20" ht="23.25" customHeight="1">
      <c r="A111" s="2082" t="s">
        <v>164</v>
      </c>
      <c r="B111" s="2083"/>
      <c r="C111" s="2083"/>
      <c r="D111" s="2083"/>
      <c r="E111" s="2083"/>
      <c r="F111" s="2083"/>
      <c r="G111" s="2083"/>
      <c r="H111" s="2083"/>
      <c r="I111" s="2083"/>
      <c r="J111" s="2083"/>
      <c r="K111" s="2083"/>
      <c r="L111" s="527">
        <f>L54/L55</f>
        <v>0.9548753730712499</v>
      </c>
      <c r="M111" s="568">
        <f>M54/M55</f>
        <v>1</v>
      </c>
      <c r="N111" s="678">
        <f>N54/N55</f>
        <v>1</v>
      </c>
      <c r="O111" s="527">
        <f t="shared" si="12"/>
        <v>0</v>
      </c>
      <c r="P111" s="354" t="str">
        <f>IF(N111&lt;=M111,"OK","NOOK")</f>
        <v>OK</v>
      </c>
      <c r="Q111" s="1266" t="s">
        <v>738</v>
      </c>
      <c r="R111" s="1226"/>
      <c r="S111" s="1226"/>
      <c r="T111" s="1227"/>
    </row>
    <row r="112" spans="1:20" ht="23.25" customHeight="1">
      <c r="A112" s="1982" t="s">
        <v>1349</v>
      </c>
      <c r="B112" s="1982"/>
      <c r="C112" s="1982"/>
      <c r="D112" s="1982"/>
      <c r="E112" s="1982"/>
      <c r="F112" s="1982"/>
      <c r="G112" s="1982"/>
      <c r="H112" s="1982"/>
      <c r="I112" s="1982"/>
      <c r="J112" s="23"/>
      <c r="K112" s="23"/>
      <c r="L112" s="527">
        <f>L57/L49</f>
        <v>0.00021436805673118569</v>
      </c>
      <c r="M112" s="568">
        <f>M57/M49</f>
        <v>0.003151959453732</v>
      </c>
      <c r="N112" s="678">
        <f>N57/N49</f>
        <v>0.0031365180807840717</v>
      </c>
      <c r="O112" s="527">
        <f>N112-M112</f>
        <v>-1.5441372947928335E-05</v>
      </c>
      <c r="P112" s="354" t="str">
        <f>IF(N112&lt;=M112,"OK","NOOK")</f>
        <v>OK</v>
      </c>
      <c r="Q112" s="1232" t="s">
        <v>162</v>
      </c>
      <c r="R112" s="1226" t="s">
        <v>1320</v>
      </c>
      <c r="S112" s="1226"/>
      <c r="T112" s="1227"/>
    </row>
    <row r="113" spans="1:20" ht="23.25" customHeight="1">
      <c r="A113" s="2191" t="s">
        <v>1347</v>
      </c>
      <c r="B113" s="2191"/>
      <c r="C113" s="2191"/>
      <c r="D113" s="2191"/>
      <c r="E113" s="2191"/>
      <c r="F113" s="2191"/>
      <c r="G113" s="2191"/>
      <c r="H113" s="2191"/>
      <c r="I113" s="2191"/>
      <c r="J113" s="23"/>
      <c r="K113" s="23"/>
      <c r="L113" s="527">
        <f>L57/L58</f>
        <v>1</v>
      </c>
      <c r="M113" s="568" t="e">
        <f>M57/M58</f>
        <v>#DIV/0!</v>
      </c>
      <c r="N113" s="678" t="e">
        <f>N57/N58</f>
        <v>#DIV/0!</v>
      </c>
      <c r="O113" s="527" t="e">
        <f>N113-M113</f>
        <v>#DIV/0!</v>
      </c>
      <c r="P113" s="354" t="e">
        <f>IF(N113&lt;=M113,"OK","NOOK")</f>
        <v>#DIV/0!</v>
      </c>
      <c r="Q113" s="1266" t="s">
        <v>162</v>
      </c>
      <c r="R113" s="1226"/>
      <c r="S113" s="1226"/>
      <c r="T113" s="1227"/>
    </row>
    <row r="114" spans="1:20" ht="23.25" customHeight="1">
      <c r="A114" s="2191" t="s">
        <v>1348</v>
      </c>
      <c r="B114" s="2191"/>
      <c r="C114" s="2191"/>
      <c r="D114" s="2191"/>
      <c r="E114" s="2191"/>
      <c r="F114" s="2191"/>
      <c r="G114" s="2191"/>
      <c r="H114" s="2191"/>
      <c r="I114" s="2191"/>
      <c r="J114" s="23"/>
      <c r="K114" s="23"/>
      <c r="L114" s="527" t="e">
        <f>L57/L59</f>
        <v>#DIV/0!</v>
      </c>
      <c r="M114" s="568" t="e">
        <f>M57/M59</f>
        <v>#DIV/0!</v>
      </c>
      <c r="N114" s="678" t="e">
        <f>N57/N59</f>
        <v>#DIV/0!</v>
      </c>
      <c r="O114" s="527" t="e">
        <f>N114-M114</f>
        <v>#DIV/0!</v>
      </c>
      <c r="P114" s="354" t="e">
        <f>IF(N114&lt;=M114,"OK","NOOK")</f>
        <v>#DIV/0!</v>
      </c>
      <c r="Q114" s="1266" t="s">
        <v>162</v>
      </c>
      <c r="R114" s="1226"/>
      <c r="S114" s="1226"/>
      <c r="T114" s="1227"/>
    </row>
    <row r="115" spans="1:20" ht="23.25" customHeight="1">
      <c r="A115" s="1826" t="s">
        <v>891</v>
      </c>
      <c r="B115" s="1708"/>
      <c r="C115" s="1708"/>
      <c r="D115" s="1708"/>
      <c r="E115" s="1708"/>
      <c r="F115" s="1708"/>
      <c r="G115" s="1708"/>
      <c r="H115" s="1708"/>
      <c r="I115" s="1747"/>
      <c r="J115" s="648"/>
      <c r="K115" s="648"/>
      <c r="L115" s="680">
        <f>L54/L33</f>
        <v>469.0543274853801</v>
      </c>
      <c r="M115" s="681">
        <f>M54/M33</f>
        <v>368.42105263157896</v>
      </c>
      <c r="N115" s="682">
        <f>N54/N33</f>
        <v>350.5564912280702</v>
      </c>
      <c r="O115" s="680">
        <f t="shared" si="12"/>
        <v>-17.864561403508787</v>
      </c>
      <c r="P115" s="354" t="str">
        <f>IF(N115&gt;=M115,"OK","NOOK")</f>
        <v>NOOK</v>
      </c>
      <c r="Q115" s="1232" t="s">
        <v>738</v>
      </c>
      <c r="R115" s="1226" t="s">
        <v>1321</v>
      </c>
      <c r="S115" s="1226"/>
      <c r="T115" s="1227"/>
    </row>
    <row r="116" spans="1:20" ht="23.25" customHeight="1">
      <c r="A116" s="1826" t="s">
        <v>165</v>
      </c>
      <c r="B116" s="1708"/>
      <c r="C116" s="1708"/>
      <c r="D116" s="1708"/>
      <c r="E116" s="1708"/>
      <c r="F116" s="1708"/>
      <c r="G116" s="1708"/>
      <c r="H116" s="1708"/>
      <c r="I116" s="1747"/>
      <c r="J116" s="1981"/>
      <c r="K116" s="1982"/>
      <c r="L116" s="680">
        <f>L56/L33</f>
        <v>286.45736842105265</v>
      </c>
      <c r="M116" s="681">
        <f>M56/M33</f>
        <v>263.1578947368421</v>
      </c>
      <c r="N116" s="682">
        <f>N56/N33</f>
        <v>239.9519298245614</v>
      </c>
      <c r="O116" s="680">
        <f t="shared" si="12"/>
        <v>-23.205964912280677</v>
      </c>
      <c r="P116" s="354" t="str">
        <f>IF(N116&lt;=M116,"OK","NOOK")</f>
        <v>OK</v>
      </c>
      <c r="Q116" s="1266" t="s">
        <v>162</v>
      </c>
      <c r="R116" s="1226"/>
      <c r="S116" s="1226"/>
      <c r="T116" s="1227"/>
    </row>
    <row r="117" spans="1:20" ht="23.25" customHeight="1">
      <c r="A117" s="1746" t="s">
        <v>885</v>
      </c>
      <c r="B117" s="1708"/>
      <c r="C117" s="1708"/>
      <c r="D117" s="1708"/>
      <c r="E117" s="1708"/>
      <c r="F117" s="1708"/>
      <c r="G117" s="1708"/>
      <c r="H117" s="1708"/>
      <c r="I117" s="1708"/>
      <c r="J117" s="63"/>
      <c r="K117" s="223"/>
      <c r="L117" s="680">
        <f>L49/L24</f>
        <v>90.23665506035283</v>
      </c>
      <c r="M117" s="681">
        <f>M49/M24</f>
        <v>103.66382906976744</v>
      </c>
      <c r="N117" s="682">
        <f>N49/N24</f>
        <v>96.34410592747558</v>
      </c>
      <c r="O117" s="680">
        <f t="shared" si="12"/>
        <v>-7.319723142291863</v>
      </c>
      <c r="P117" s="354" t="str">
        <f>IF(N117&lt;=M117,"OK","NOOK")</f>
        <v>OK</v>
      </c>
      <c r="Q117" s="1266" t="s">
        <v>181</v>
      </c>
      <c r="R117" s="1226"/>
      <c r="S117" s="1226"/>
      <c r="T117" s="1227"/>
    </row>
    <row r="118" spans="1:20" ht="23.25" customHeight="1">
      <c r="A118" s="1746" t="s">
        <v>892</v>
      </c>
      <c r="B118" s="1708"/>
      <c r="C118" s="1708"/>
      <c r="D118" s="1708"/>
      <c r="E118" s="1708"/>
      <c r="F118" s="1708"/>
      <c r="G118" s="1708"/>
      <c r="H118" s="1708"/>
      <c r="I118" s="1708"/>
      <c r="J118" s="1708"/>
      <c r="K118" s="1708"/>
      <c r="L118" s="680">
        <f>L60/L38</f>
        <v>0.17774725555402307</v>
      </c>
      <c r="M118" s="681">
        <f>M60/M38</f>
        <v>0.1736829468887765</v>
      </c>
      <c r="N118" s="682">
        <f>N60/N38</f>
        <v>0.1730325553358977</v>
      </c>
      <c r="O118" s="680">
        <f t="shared" si="12"/>
        <v>-0.0006503915528787985</v>
      </c>
      <c r="P118" s="354" t="str">
        <f>IF(N118&lt;=M118,"OK","NOOK")</f>
        <v>OK</v>
      </c>
      <c r="Q118" s="282" t="s">
        <v>738</v>
      </c>
      <c r="R118" s="1226"/>
      <c r="S118" s="1226"/>
      <c r="T118" s="1227"/>
    </row>
    <row r="119" spans="1:20" ht="23.25" customHeight="1" thickBot="1">
      <c r="A119" s="1712" t="s">
        <v>710</v>
      </c>
      <c r="B119" s="1713"/>
      <c r="C119" s="1713"/>
      <c r="D119" s="1713"/>
      <c r="E119" s="1713"/>
      <c r="F119" s="1713"/>
      <c r="G119" s="1713"/>
      <c r="H119" s="1713"/>
      <c r="I119" s="1713"/>
      <c r="J119" s="63"/>
      <c r="K119" s="223"/>
      <c r="L119" s="706">
        <f>L62/L40</f>
        <v>5292.397660818714</v>
      </c>
      <c r="M119" s="707">
        <f>M62/M40</f>
        <v>5614.035087719299</v>
      </c>
      <c r="N119" s="708">
        <f>N62/N40</f>
        <v>5614.035087719299</v>
      </c>
      <c r="O119" s="706">
        <f t="shared" si="12"/>
        <v>0</v>
      </c>
      <c r="P119" s="709" t="str">
        <f>IF(N119&lt;=M119,"OK","NOOK")</f>
        <v>OK</v>
      </c>
      <c r="Q119" s="1295" t="s">
        <v>738</v>
      </c>
      <c r="R119" s="1226" t="s">
        <v>1322</v>
      </c>
      <c r="S119" s="1226"/>
      <c r="T119" s="1227"/>
    </row>
    <row r="120" spans="1:20" ht="14.25" customHeight="1" thickBot="1" thickTop="1">
      <c r="A120" s="1709" t="s">
        <v>399</v>
      </c>
      <c r="B120" s="1710"/>
      <c r="C120" s="1710"/>
      <c r="D120" s="1710"/>
      <c r="E120" s="1710"/>
      <c r="F120" s="1710"/>
      <c r="G120" s="1710"/>
      <c r="H120" s="1710"/>
      <c r="I120" s="1710"/>
      <c r="J120" s="1710"/>
      <c r="K120" s="1710"/>
      <c r="L120" s="710"/>
      <c r="M120" s="412"/>
      <c r="N120" s="647"/>
      <c r="O120" s="323"/>
      <c r="P120" s="336"/>
      <c r="Q120" s="282"/>
      <c r="R120" s="1228"/>
      <c r="S120" s="1228"/>
      <c r="T120" s="1229"/>
    </row>
    <row r="121" spans="1:17" ht="24.75" customHeight="1" thickTop="1">
      <c r="A121" s="1751" t="s">
        <v>886</v>
      </c>
      <c r="B121" s="1704"/>
      <c r="C121" s="1704"/>
      <c r="D121" s="1704"/>
      <c r="E121" s="1704"/>
      <c r="F121" s="1704"/>
      <c r="G121" s="1704"/>
      <c r="H121" s="1704"/>
      <c r="I121" s="1704"/>
      <c r="J121" s="1704"/>
      <c r="K121" s="1705"/>
      <c r="L121" s="527">
        <f>L50/L53</f>
        <v>0.009700382440961892</v>
      </c>
      <c r="M121" s="568">
        <f>M50/M53</f>
        <v>0.00592156862745098</v>
      </c>
      <c r="N121" s="410">
        <f>N50/N53</f>
        <v>0.006038606</v>
      </c>
      <c r="O121" s="527">
        <f>N121-M121</f>
        <v>0.0001170373725490198</v>
      </c>
      <c r="P121" s="354" t="str">
        <f>IF(N121&lt;=M121,"OK","NOOK")</f>
        <v>NOOK</v>
      </c>
      <c r="Q121" s="282" t="s">
        <v>738</v>
      </c>
    </row>
    <row r="122" spans="1:17" ht="25.5" customHeight="1">
      <c r="A122" s="2060" t="s">
        <v>656</v>
      </c>
      <c r="B122" s="1728"/>
      <c r="C122" s="1728"/>
      <c r="D122" s="1728"/>
      <c r="E122" s="1728"/>
      <c r="F122" s="1728"/>
      <c r="G122" s="1728"/>
      <c r="H122" s="1728"/>
      <c r="I122" s="1728"/>
      <c r="J122" s="1728"/>
      <c r="K122" s="2077"/>
      <c r="L122" s="527">
        <f>L64/L65</f>
        <v>0.05707762557077626</v>
      </c>
      <c r="M122" s="568" t="e">
        <f>M64/M65</f>
        <v>#DIV/0!</v>
      </c>
      <c r="N122" s="410" t="e">
        <f>N64/N65</f>
        <v>#DIV/0!</v>
      </c>
      <c r="O122" s="527" t="e">
        <f>N122-M122</f>
        <v>#DIV/0!</v>
      </c>
      <c r="P122" s="354" t="e">
        <f>IF(N122&lt;=M122,"OK","NOOK")</f>
        <v>#DIV/0!</v>
      </c>
      <c r="Q122" s="282" t="s">
        <v>181</v>
      </c>
    </row>
    <row r="123" spans="1:17" ht="22.5" customHeight="1">
      <c r="A123" s="1712"/>
      <c r="B123" s="1713"/>
      <c r="C123" s="1713"/>
      <c r="D123" s="1713"/>
      <c r="E123" s="1713"/>
      <c r="F123" s="1713"/>
      <c r="G123" s="1713"/>
      <c r="H123" s="1713"/>
      <c r="I123" s="1713"/>
      <c r="J123" s="1713"/>
      <c r="K123" s="1714"/>
      <c r="L123" s="689"/>
      <c r="M123" s="690"/>
      <c r="N123" s="691"/>
      <c r="O123" s="587"/>
      <c r="P123" s="354"/>
      <c r="Q123" s="282"/>
    </row>
    <row r="124" spans="1:17" ht="19.5" customHeight="1">
      <c r="A124" s="2194" t="s">
        <v>429</v>
      </c>
      <c r="B124" s="2107"/>
      <c r="C124" s="2107"/>
      <c r="D124" s="2107"/>
      <c r="E124" s="2107"/>
      <c r="F124" s="2107"/>
      <c r="G124" s="2107"/>
      <c r="H124" s="2107"/>
      <c r="I124" s="2107"/>
      <c r="J124" s="2107"/>
      <c r="K124" s="2107"/>
      <c r="L124" s="2107"/>
      <c r="M124" s="2107"/>
      <c r="N124" s="2107"/>
      <c r="O124" s="2107"/>
      <c r="P124" s="2195"/>
      <c r="Q124" s="282"/>
    </row>
    <row r="125" spans="1:17" ht="36" customHeight="1">
      <c r="A125" s="1783" t="s">
        <v>435</v>
      </c>
      <c r="B125" s="1784"/>
      <c r="C125" s="1784"/>
      <c r="D125" s="1784"/>
      <c r="E125" s="1784"/>
      <c r="F125" s="1784"/>
      <c r="G125" s="1784"/>
      <c r="H125" s="1784"/>
      <c r="I125" s="1784"/>
      <c r="J125" s="1784"/>
      <c r="K125" s="1784"/>
      <c r="L125" s="1784"/>
      <c r="M125" s="1784"/>
      <c r="N125" s="1784"/>
      <c r="O125" s="1784"/>
      <c r="P125" s="1785"/>
      <c r="Q125" s="282"/>
    </row>
    <row r="126" spans="1:18" ht="82.5" customHeight="1" thickBot="1">
      <c r="A126" s="1737"/>
      <c r="B126" s="1738"/>
      <c r="C126" s="1738"/>
      <c r="D126" s="1738"/>
      <c r="E126" s="1738"/>
      <c r="F126" s="1738"/>
      <c r="G126" s="1738"/>
      <c r="H126" s="1738"/>
      <c r="I126" s="1738"/>
      <c r="J126" s="1738"/>
      <c r="K126" s="1738"/>
      <c r="L126" s="1738"/>
      <c r="M126" s="1738"/>
      <c r="N126" s="1738"/>
      <c r="O126" s="1738"/>
      <c r="P126" s="1739"/>
      <c r="Q126" s="282"/>
      <c r="R126" s="370"/>
    </row>
    <row r="127" spans="1:16" ht="21" customHeight="1" hidden="1">
      <c r="A127" s="24"/>
      <c r="B127" s="25"/>
      <c r="C127" s="25"/>
      <c r="D127" s="25"/>
      <c r="E127" s="25"/>
      <c r="F127" s="25"/>
      <c r="G127" s="25"/>
      <c r="H127" s="25"/>
      <c r="I127" s="25"/>
      <c r="J127" s="25"/>
      <c r="K127" s="25"/>
      <c r="L127" s="25"/>
      <c r="M127" s="25"/>
      <c r="N127" s="25"/>
      <c r="O127" s="25"/>
      <c r="P127" s="26"/>
    </row>
  </sheetData>
  <sheetProtection selectLockedCells="1"/>
  <mergeCells count="157">
    <mergeCell ref="A30:F30"/>
    <mergeCell ref="A46:F46"/>
    <mergeCell ref="A38:F38"/>
    <mergeCell ref="A39:F39"/>
    <mergeCell ref="A49:F49"/>
    <mergeCell ref="A33:F33"/>
    <mergeCell ref="A37:F37"/>
    <mergeCell ref="A17:P17"/>
    <mergeCell ref="A18:P18"/>
    <mergeCell ref="A19:P19"/>
    <mergeCell ref="A55:F55"/>
    <mergeCell ref="A20:P20"/>
    <mergeCell ref="A32:F32"/>
    <mergeCell ref="A40:F40"/>
    <mergeCell ref="A41:F41"/>
    <mergeCell ref="G48:P48"/>
    <mergeCell ref="A29:F29"/>
    <mergeCell ref="G69:I69"/>
    <mergeCell ref="A42:F42"/>
    <mergeCell ref="A25:F25"/>
    <mergeCell ref="A27:F27"/>
    <mergeCell ref="A28:F28"/>
    <mergeCell ref="A69:C69"/>
    <mergeCell ref="A54:F54"/>
    <mergeCell ref="E69:F69"/>
    <mergeCell ref="A50:F50"/>
    <mergeCell ref="A51:F51"/>
    <mergeCell ref="E4:J4"/>
    <mergeCell ref="G42:P42"/>
    <mergeCell ref="A24:F24"/>
    <mergeCell ref="A31:F31"/>
    <mergeCell ref="A34:F34"/>
    <mergeCell ref="A35:F35"/>
    <mergeCell ref="A36:F36"/>
    <mergeCell ref="A12:P16"/>
    <mergeCell ref="A11:P11"/>
    <mergeCell ref="A26:F26"/>
    <mergeCell ref="A1:N1"/>
    <mergeCell ref="G23:P23"/>
    <mergeCell ref="A22:F22"/>
    <mergeCell ref="A23:F23"/>
    <mergeCell ref="A2:P2"/>
    <mergeCell ref="A8:P8"/>
    <mergeCell ref="A9:P10"/>
    <mergeCell ref="E5:J5"/>
    <mergeCell ref="E6:J6"/>
    <mergeCell ref="A21:P21"/>
    <mergeCell ref="A125:P126"/>
    <mergeCell ref="A108:K108"/>
    <mergeCell ref="A92:K92"/>
    <mergeCell ref="A119:I119"/>
    <mergeCell ref="A102:K102"/>
    <mergeCell ref="A124:P124"/>
    <mergeCell ref="A120:K120"/>
    <mergeCell ref="A123:K123"/>
    <mergeCell ref="A122:K122"/>
    <mergeCell ref="A93:K93"/>
    <mergeCell ref="A121:K121"/>
    <mergeCell ref="A109:K109"/>
    <mergeCell ref="A117:I117"/>
    <mergeCell ref="A118:K118"/>
    <mergeCell ref="A110:K110"/>
    <mergeCell ref="A111:K111"/>
    <mergeCell ref="A115:I115"/>
    <mergeCell ref="A114:I114"/>
    <mergeCell ref="A116:I116"/>
    <mergeCell ref="J116:K116"/>
    <mergeCell ref="O89:O90"/>
    <mergeCell ref="M89:M90"/>
    <mergeCell ref="P89:P90"/>
    <mergeCell ref="N86:P86"/>
    <mergeCell ref="N70:P70"/>
    <mergeCell ref="G70:K70"/>
    <mergeCell ref="L70:M70"/>
    <mergeCell ref="G71:K71"/>
    <mergeCell ref="G86:K86"/>
    <mergeCell ref="A112:I112"/>
    <mergeCell ref="A113:I113"/>
    <mergeCell ref="A104:K104"/>
    <mergeCell ref="A97:I97"/>
    <mergeCell ref="A103:K103"/>
    <mergeCell ref="A106:I106"/>
    <mergeCell ref="A101:K101"/>
    <mergeCell ref="R95:T97"/>
    <mergeCell ref="A107:K107"/>
    <mergeCell ref="A96:I96"/>
    <mergeCell ref="N89:N90"/>
    <mergeCell ref="A82:C82"/>
    <mergeCell ref="A105:I105"/>
    <mergeCell ref="E82:F82"/>
    <mergeCell ref="A98:I98"/>
    <mergeCell ref="A100:I100"/>
    <mergeCell ref="A94:I94"/>
    <mergeCell ref="E81:F81"/>
    <mergeCell ref="A80:C80"/>
    <mergeCell ref="E78:F78"/>
    <mergeCell ref="E86:F86"/>
    <mergeCell ref="E80:F80"/>
    <mergeCell ref="E73:F73"/>
    <mergeCell ref="A81:C81"/>
    <mergeCell ref="L89:L90"/>
    <mergeCell ref="L86:M86"/>
    <mergeCell ref="L71:M71"/>
    <mergeCell ref="E85:F85"/>
    <mergeCell ref="A84:C84"/>
    <mergeCell ref="A85:C85"/>
    <mergeCell ref="A89:K90"/>
    <mergeCell ref="A86:C86"/>
    <mergeCell ref="E72:F72"/>
    <mergeCell ref="E84:F84"/>
    <mergeCell ref="A43:F43"/>
    <mergeCell ref="A44:F44"/>
    <mergeCell ref="A45:F45"/>
    <mergeCell ref="A47:F47"/>
    <mergeCell ref="A56:F56"/>
    <mergeCell ref="G63:P63"/>
    <mergeCell ref="A62:F62"/>
    <mergeCell ref="A60:F60"/>
    <mergeCell ref="A78:C78"/>
    <mergeCell ref="A57:F57"/>
    <mergeCell ref="A58:F58"/>
    <mergeCell ref="A52:F52"/>
    <mergeCell ref="A53:F53"/>
    <mergeCell ref="A48:F48"/>
    <mergeCell ref="A65:F65"/>
    <mergeCell ref="A66:F66"/>
    <mergeCell ref="A68:F68"/>
    <mergeCell ref="A59:F59"/>
    <mergeCell ref="A99:I99"/>
    <mergeCell ref="E83:F83"/>
    <mergeCell ref="A72:C72"/>
    <mergeCell ref="A83:C83"/>
    <mergeCell ref="A95:I95"/>
    <mergeCell ref="A91:K91"/>
    <mergeCell ref="E77:F77"/>
    <mergeCell ref="A79:C79"/>
    <mergeCell ref="E79:F79"/>
    <mergeCell ref="A71:C71"/>
    <mergeCell ref="E74:F74"/>
    <mergeCell ref="A67:P67"/>
    <mergeCell ref="N69:P69"/>
    <mergeCell ref="A63:F63"/>
    <mergeCell ref="A61:F61"/>
    <mergeCell ref="A64:F64"/>
    <mergeCell ref="N71:P71"/>
    <mergeCell ref="G68:P68"/>
    <mergeCell ref="L69:M69"/>
    <mergeCell ref="E70:F70"/>
    <mergeCell ref="E71:F71"/>
    <mergeCell ref="A74:C74"/>
    <mergeCell ref="A77:C77"/>
    <mergeCell ref="A70:C70"/>
    <mergeCell ref="A75:C75"/>
    <mergeCell ref="E75:F75"/>
    <mergeCell ref="A76:C76"/>
    <mergeCell ref="E76:F76"/>
    <mergeCell ref="A73:C73"/>
  </mergeCells>
  <printOptions horizontalCentered="1"/>
  <pageMargins left="0.1968503937007874" right="0" top="0.4724409448818898" bottom="0.984251968503937" header="0.5118110236220472" footer="0.5118110236220472"/>
  <pageSetup horizontalDpi="600" verticalDpi="600" orientation="landscape" paperSize="9" scale="75" r:id="rId1"/>
  <headerFooter alignWithMargins="0">
    <oddHeader>&amp;CComune di INVERUNO</oddHeader>
    <oddFooter>&amp;L&amp;8&amp;F&amp;R&amp;8&amp;P</oddFooter>
  </headerFooter>
  <rowBreaks count="2" manualBreakCount="2">
    <brk id="86" max="15" man="1"/>
    <brk id="126" max="255" man="1"/>
  </rowBreaks>
</worksheet>
</file>

<file path=xl/worksheets/sheet26.xml><?xml version="1.0" encoding="utf-8"?>
<worksheet xmlns="http://schemas.openxmlformats.org/spreadsheetml/2006/main" xmlns:r="http://schemas.openxmlformats.org/officeDocument/2006/relationships">
  <sheetPr>
    <tabColor theme="0" tint="-0.1499900072813034"/>
  </sheetPr>
  <dimension ref="A1:T77"/>
  <sheetViews>
    <sheetView zoomScale="85" zoomScaleNormal="85" zoomScalePageLayoutView="0" workbookViewId="0" topLeftCell="A16">
      <selection activeCell="G44" sqref="G44:P44"/>
    </sheetView>
  </sheetViews>
  <sheetFormatPr defaultColWidth="9.140625" defaultRowHeight="12.75"/>
  <cols>
    <col min="1" max="6" width="9.140625" style="1" customWidth="1"/>
    <col min="7" max="7" width="14.57421875" style="1" customWidth="1"/>
    <col min="8" max="8" width="13.28125" style="1" customWidth="1"/>
    <col min="9" max="9" width="13.140625" style="1" customWidth="1"/>
    <col min="10" max="10" width="0.2890625" style="1" hidden="1" customWidth="1"/>
    <col min="11" max="11" width="9.140625" style="1" hidden="1" customWidth="1"/>
    <col min="12" max="12" width="13.8515625" style="1" customWidth="1"/>
    <col min="13" max="13" width="13.28125" style="1" customWidth="1"/>
    <col min="14" max="14" width="14.28125" style="1" customWidth="1"/>
    <col min="15" max="15" width="11.421875" style="1" customWidth="1"/>
    <col min="16" max="16" width="11.00390625" style="1" customWidth="1"/>
    <col min="17" max="17" width="9.140625" style="1" customWidth="1"/>
    <col min="18" max="18" width="19.00390625" style="1" bestFit="1" customWidth="1"/>
    <col min="19" max="16384" width="9.140625" style="1" customWidth="1"/>
  </cols>
  <sheetData>
    <row r="1" spans="1:16" ht="21.75" customHeight="1" thickBot="1">
      <c r="A1" s="1902"/>
      <c r="B1" s="1903"/>
      <c r="C1" s="1903"/>
      <c r="D1" s="1903"/>
      <c r="E1" s="1903"/>
      <c r="F1" s="1903"/>
      <c r="G1" s="1903"/>
      <c r="H1" s="1903"/>
      <c r="I1" s="1903"/>
      <c r="J1" s="1903"/>
      <c r="K1" s="1903"/>
      <c r="L1" s="1903"/>
      <c r="M1" s="1903"/>
      <c r="N1" s="1903"/>
      <c r="O1" s="60" t="s">
        <v>419</v>
      </c>
      <c r="P1" s="61">
        <v>2015</v>
      </c>
    </row>
    <row r="2" spans="1:16" ht="24.75" customHeight="1">
      <c r="A2" s="1908" t="s">
        <v>420</v>
      </c>
      <c r="B2" s="1909"/>
      <c r="C2" s="1909"/>
      <c r="D2" s="1909"/>
      <c r="E2" s="1909"/>
      <c r="F2" s="1909"/>
      <c r="G2" s="1909"/>
      <c r="H2" s="1909"/>
      <c r="I2" s="1909"/>
      <c r="J2" s="1909"/>
      <c r="K2" s="1909"/>
      <c r="L2" s="1909"/>
      <c r="M2" s="1909"/>
      <c r="N2" s="1909"/>
      <c r="O2" s="1910"/>
      <c r="P2" s="1911"/>
    </row>
    <row r="3" spans="1:16" ht="12.75">
      <c r="A3" s="64"/>
      <c r="B3" s="65"/>
      <c r="C3" s="65"/>
      <c r="D3" s="65"/>
      <c r="E3" s="65"/>
      <c r="F3" s="65"/>
      <c r="G3" s="65"/>
      <c r="H3" s="65"/>
      <c r="I3" s="65"/>
      <c r="J3" s="65"/>
      <c r="K3" s="65"/>
      <c r="L3" s="65"/>
      <c r="M3" s="65"/>
      <c r="N3" s="65"/>
      <c r="O3" s="65"/>
      <c r="P3" s="52"/>
    </row>
    <row r="4" spans="1:16" ht="12.75">
      <c r="A4" s="64" t="s">
        <v>421</v>
      </c>
      <c r="B4" s="65"/>
      <c r="C4" s="65"/>
      <c r="D4" s="65"/>
      <c r="E4" s="1882" t="s">
        <v>1435</v>
      </c>
      <c r="F4" s="1882"/>
      <c r="G4" s="1882"/>
      <c r="H4" s="1882"/>
      <c r="I4" s="1882"/>
      <c r="J4" s="1882"/>
      <c r="K4" s="65"/>
      <c r="L4" s="65"/>
      <c r="M4" s="65"/>
      <c r="N4" s="65"/>
      <c r="O4" s="65"/>
      <c r="P4" s="53"/>
    </row>
    <row r="5" spans="1:16" ht="12.75">
      <c r="A5" s="64" t="s">
        <v>422</v>
      </c>
      <c r="B5" s="65"/>
      <c r="C5" s="65"/>
      <c r="D5" s="65"/>
      <c r="E5" s="1882"/>
      <c r="F5" s="1882"/>
      <c r="G5" s="1882"/>
      <c r="H5" s="1882"/>
      <c r="I5" s="1882"/>
      <c r="J5" s="1882"/>
      <c r="K5" s="65"/>
      <c r="L5" s="65"/>
      <c r="M5" s="65"/>
      <c r="N5" s="65"/>
      <c r="O5" s="65"/>
      <c r="P5" s="53"/>
    </row>
    <row r="6" spans="1:16" ht="12.75">
      <c r="A6" s="64" t="s">
        <v>423</v>
      </c>
      <c r="B6" s="65"/>
      <c r="C6" s="65"/>
      <c r="D6" s="65"/>
      <c r="E6" s="1886"/>
      <c r="F6" s="1882"/>
      <c r="G6" s="1882"/>
      <c r="H6" s="1882"/>
      <c r="I6" s="1882"/>
      <c r="J6" s="1882"/>
      <c r="K6" s="65"/>
      <c r="L6" s="65"/>
      <c r="M6" s="65"/>
      <c r="N6" s="65"/>
      <c r="O6" s="65"/>
      <c r="P6" s="53"/>
    </row>
    <row r="7" spans="1:16" ht="13.5" thickBot="1">
      <c r="A7" s="66"/>
      <c r="B7" s="58"/>
      <c r="C7" s="58"/>
      <c r="D7" s="58"/>
      <c r="E7" s="58"/>
      <c r="F7" s="58"/>
      <c r="G7" s="58"/>
      <c r="H7" s="58"/>
      <c r="I7" s="58"/>
      <c r="J7" s="58"/>
      <c r="K7" s="58"/>
      <c r="L7" s="58"/>
      <c r="M7" s="58"/>
      <c r="N7" s="58"/>
      <c r="O7" s="58"/>
      <c r="P7" s="59"/>
    </row>
    <row r="8" spans="1:17" ht="12.75">
      <c r="A8" s="1912" t="s">
        <v>575</v>
      </c>
      <c r="B8" s="1913"/>
      <c r="C8" s="1913"/>
      <c r="D8" s="1913"/>
      <c r="E8" s="1913"/>
      <c r="F8" s="1913"/>
      <c r="G8" s="1913"/>
      <c r="H8" s="1913"/>
      <c r="I8" s="1913"/>
      <c r="J8" s="1913"/>
      <c r="K8" s="1913"/>
      <c r="L8" s="1913"/>
      <c r="M8" s="1913"/>
      <c r="N8" s="1913"/>
      <c r="O8" s="1913"/>
      <c r="P8" s="1914"/>
      <c r="Q8" s="2"/>
    </row>
    <row r="9" spans="1:17" ht="12.75" customHeight="1">
      <c r="A9" s="1692" t="s">
        <v>638</v>
      </c>
      <c r="B9" s="1776"/>
      <c r="C9" s="1776"/>
      <c r="D9" s="1776"/>
      <c r="E9" s="1776"/>
      <c r="F9" s="1776"/>
      <c r="G9" s="1776"/>
      <c r="H9" s="1776"/>
      <c r="I9" s="1776"/>
      <c r="J9" s="1776"/>
      <c r="K9" s="1776"/>
      <c r="L9" s="1776"/>
      <c r="M9" s="1776"/>
      <c r="N9" s="1776"/>
      <c r="O9" s="1776"/>
      <c r="P9" s="1777"/>
      <c r="Q9" s="2"/>
    </row>
    <row r="10" spans="1:17" ht="12.75">
      <c r="A10" s="1778"/>
      <c r="B10" s="1779"/>
      <c r="C10" s="1779"/>
      <c r="D10" s="1779"/>
      <c r="E10" s="1779"/>
      <c r="F10" s="1779"/>
      <c r="G10" s="1779"/>
      <c r="H10" s="1779"/>
      <c r="I10" s="1779"/>
      <c r="J10" s="1779"/>
      <c r="K10" s="1779"/>
      <c r="L10" s="1779"/>
      <c r="M10" s="1779"/>
      <c r="N10" s="1779"/>
      <c r="O10" s="1779"/>
      <c r="P10" s="1780"/>
      <c r="Q10" s="2"/>
    </row>
    <row r="11" spans="1:17" ht="12.75">
      <c r="A11" s="1883" t="s">
        <v>431</v>
      </c>
      <c r="B11" s="1884"/>
      <c r="C11" s="1884"/>
      <c r="D11" s="1884"/>
      <c r="E11" s="1884"/>
      <c r="F11" s="1884"/>
      <c r="G11" s="1884"/>
      <c r="H11" s="1884"/>
      <c r="I11" s="1884"/>
      <c r="J11" s="1884"/>
      <c r="K11" s="1884"/>
      <c r="L11" s="1884"/>
      <c r="M11" s="1884"/>
      <c r="N11" s="1884"/>
      <c r="O11" s="1884"/>
      <c r="P11" s="1885"/>
      <c r="Q11" s="7"/>
    </row>
    <row r="12" spans="1:17" ht="14.25" customHeight="1">
      <c r="A12" s="1782" t="s">
        <v>746</v>
      </c>
      <c r="B12" s="1693"/>
      <c r="C12" s="1693"/>
      <c r="D12" s="1693"/>
      <c r="E12" s="1693"/>
      <c r="F12" s="1693"/>
      <c r="G12" s="1693"/>
      <c r="H12" s="1693"/>
      <c r="I12" s="1693"/>
      <c r="J12" s="1693"/>
      <c r="K12" s="1693"/>
      <c r="L12" s="1693"/>
      <c r="M12" s="1693"/>
      <c r="N12" s="1693"/>
      <c r="O12" s="1693"/>
      <c r="P12" s="1694"/>
      <c r="Q12" s="2"/>
    </row>
    <row r="13" spans="1:17" ht="14.25" customHeight="1">
      <c r="A13" s="1783"/>
      <c r="B13" s="1784"/>
      <c r="C13" s="1784"/>
      <c r="D13" s="1784"/>
      <c r="E13" s="1784"/>
      <c r="F13" s="1784"/>
      <c r="G13" s="1784"/>
      <c r="H13" s="1784"/>
      <c r="I13" s="1784"/>
      <c r="J13" s="1784"/>
      <c r="K13" s="1784"/>
      <c r="L13" s="1784"/>
      <c r="M13" s="1784"/>
      <c r="N13" s="1784"/>
      <c r="O13" s="1784"/>
      <c r="P13" s="1785"/>
      <c r="Q13" s="2"/>
    </row>
    <row r="14" spans="1:17" ht="14.25" customHeight="1">
      <c r="A14" s="1783"/>
      <c r="B14" s="1784"/>
      <c r="C14" s="1784"/>
      <c r="D14" s="1784"/>
      <c r="E14" s="1784"/>
      <c r="F14" s="1784"/>
      <c r="G14" s="1784"/>
      <c r="H14" s="1784"/>
      <c r="I14" s="1784"/>
      <c r="J14" s="1784"/>
      <c r="K14" s="1784"/>
      <c r="L14" s="1784"/>
      <c r="M14" s="1784"/>
      <c r="N14" s="1784"/>
      <c r="O14" s="1784"/>
      <c r="P14" s="1785"/>
      <c r="Q14" s="2"/>
    </row>
    <row r="15" spans="1:17" ht="14.25" customHeight="1">
      <c r="A15" s="1783"/>
      <c r="B15" s="1784"/>
      <c r="C15" s="1784"/>
      <c r="D15" s="1784"/>
      <c r="E15" s="1784"/>
      <c r="F15" s="1784"/>
      <c r="G15" s="1784"/>
      <c r="H15" s="1784"/>
      <c r="I15" s="1784"/>
      <c r="J15" s="1784"/>
      <c r="K15" s="1784"/>
      <c r="L15" s="1784"/>
      <c r="M15" s="1784"/>
      <c r="N15" s="1784"/>
      <c r="O15" s="1784"/>
      <c r="P15" s="1785"/>
      <c r="Q15" s="2"/>
    </row>
    <row r="16" spans="1:17" ht="14.25" customHeight="1">
      <c r="A16" s="1786"/>
      <c r="B16" s="1787"/>
      <c r="C16" s="1787"/>
      <c r="D16" s="1787"/>
      <c r="E16" s="1787"/>
      <c r="F16" s="1787"/>
      <c r="G16" s="1787"/>
      <c r="H16" s="1787"/>
      <c r="I16" s="1787"/>
      <c r="J16" s="1787"/>
      <c r="K16" s="1787"/>
      <c r="L16" s="1787"/>
      <c r="M16" s="1787"/>
      <c r="N16" s="1787"/>
      <c r="O16" s="1787"/>
      <c r="P16" s="1788"/>
      <c r="Q16" s="2"/>
    </row>
    <row r="17" spans="1:17" ht="14.25" customHeight="1">
      <c r="A17" s="1883" t="s">
        <v>373</v>
      </c>
      <c r="B17" s="1884"/>
      <c r="C17" s="1884"/>
      <c r="D17" s="1884"/>
      <c r="E17" s="1884"/>
      <c r="F17" s="1884"/>
      <c r="G17" s="1884"/>
      <c r="H17" s="1884"/>
      <c r="I17" s="1884"/>
      <c r="J17" s="1884"/>
      <c r="K17" s="1884"/>
      <c r="L17" s="1884"/>
      <c r="M17" s="1884"/>
      <c r="N17" s="1884"/>
      <c r="O17" s="1884"/>
      <c r="P17" s="1885"/>
      <c r="Q17" s="2"/>
    </row>
    <row r="18" spans="1:17" ht="32.25" customHeight="1">
      <c r="A18" s="1689" t="s">
        <v>374</v>
      </c>
      <c r="B18" s="1690"/>
      <c r="C18" s="1690"/>
      <c r="D18" s="1690"/>
      <c r="E18" s="1690"/>
      <c r="F18" s="1690"/>
      <c r="G18" s="1690"/>
      <c r="H18" s="1690"/>
      <c r="I18" s="1690"/>
      <c r="J18" s="1690"/>
      <c r="K18" s="1690"/>
      <c r="L18" s="1690"/>
      <c r="M18" s="1690"/>
      <c r="N18" s="1690"/>
      <c r="O18" s="1690"/>
      <c r="P18" s="1691"/>
      <c r="Q18" s="2"/>
    </row>
    <row r="19" spans="1:17" ht="14.25" customHeight="1">
      <c r="A19" s="1883" t="s">
        <v>376</v>
      </c>
      <c r="B19" s="1884"/>
      <c r="C19" s="1884"/>
      <c r="D19" s="1884"/>
      <c r="E19" s="1884"/>
      <c r="F19" s="1884"/>
      <c r="G19" s="1884"/>
      <c r="H19" s="1884"/>
      <c r="I19" s="1884"/>
      <c r="J19" s="1884"/>
      <c r="K19" s="1884"/>
      <c r="L19" s="1884"/>
      <c r="M19" s="1884"/>
      <c r="N19" s="1884"/>
      <c r="O19" s="1884"/>
      <c r="P19" s="1885"/>
      <c r="Q19" s="2"/>
    </row>
    <row r="20" spans="1:17" ht="26.25" customHeight="1" thickBot="1">
      <c r="A20" s="1692" t="s">
        <v>299</v>
      </c>
      <c r="B20" s="1693"/>
      <c r="C20" s="1693"/>
      <c r="D20" s="1693"/>
      <c r="E20" s="1693"/>
      <c r="F20" s="1693"/>
      <c r="G20" s="1693"/>
      <c r="H20" s="1693"/>
      <c r="I20" s="1693"/>
      <c r="J20" s="1693"/>
      <c r="K20" s="1693"/>
      <c r="L20" s="1693"/>
      <c r="M20" s="1693"/>
      <c r="N20" s="1693"/>
      <c r="O20" s="1693"/>
      <c r="P20" s="1694"/>
      <c r="Q20" s="2"/>
    </row>
    <row r="21" spans="1:17" ht="13.5" customHeight="1" thickBot="1">
      <c r="A21" s="1915" t="s">
        <v>424</v>
      </c>
      <c r="B21" s="1916"/>
      <c r="C21" s="1916"/>
      <c r="D21" s="1916"/>
      <c r="E21" s="1916"/>
      <c r="F21" s="1916"/>
      <c r="G21" s="1916"/>
      <c r="H21" s="1916"/>
      <c r="I21" s="1916"/>
      <c r="J21" s="1916"/>
      <c r="K21" s="1916"/>
      <c r="L21" s="1916"/>
      <c r="M21" s="1916"/>
      <c r="N21" s="1916"/>
      <c r="O21" s="1917"/>
      <c r="P21" s="1918"/>
      <c r="Q21" s="2"/>
    </row>
    <row r="22" spans="1:18" ht="49.5" customHeight="1">
      <c r="A22" s="1906"/>
      <c r="B22" s="1907"/>
      <c r="C22" s="1907"/>
      <c r="D22" s="1907"/>
      <c r="E22" s="1907"/>
      <c r="F22" s="1907"/>
      <c r="G22" s="67">
        <f>P1-3</f>
        <v>2012</v>
      </c>
      <c r="H22" s="67">
        <f>P1-2</f>
        <v>2013</v>
      </c>
      <c r="I22" s="67">
        <f>P1-1</f>
        <v>2014</v>
      </c>
      <c r="J22" s="68" t="s">
        <v>436</v>
      </c>
      <c r="K22" s="69" t="s">
        <v>400</v>
      </c>
      <c r="L22" s="70" t="s">
        <v>436</v>
      </c>
      <c r="M22" s="71" t="s">
        <v>197</v>
      </c>
      <c r="N22" s="69" t="s">
        <v>198</v>
      </c>
      <c r="O22" s="72" t="s">
        <v>1251</v>
      </c>
      <c r="P22" s="73" t="s">
        <v>199</v>
      </c>
      <c r="Q22" s="2"/>
      <c r="R22" s="3"/>
    </row>
    <row r="23" spans="1:16" ht="12.75" customHeight="1">
      <c r="A23" s="1719" t="s">
        <v>425</v>
      </c>
      <c r="B23" s="1720"/>
      <c r="C23" s="1720"/>
      <c r="D23" s="1720"/>
      <c r="E23" s="1720"/>
      <c r="F23" s="1720"/>
      <c r="G23" s="1904"/>
      <c r="H23" s="1904"/>
      <c r="I23" s="1904"/>
      <c r="J23" s="1904"/>
      <c r="K23" s="1904"/>
      <c r="L23" s="1904"/>
      <c r="M23" s="1904"/>
      <c r="N23" s="1904"/>
      <c r="O23" s="1904"/>
      <c r="P23" s="1905"/>
    </row>
    <row r="24" spans="1:17" ht="12.75" customHeight="1">
      <c r="A24" s="1800" t="s">
        <v>395</v>
      </c>
      <c r="B24" s="1801"/>
      <c r="C24" s="1801"/>
      <c r="D24" s="1801"/>
      <c r="E24" s="1801"/>
      <c r="F24" s="1801"/>
      <c r="G24" s="205">
        <f>Caratteristiche!G5</f>
        <v>8614</v>
      </c>
      <c r="H24" s="205">
        <f>Caratteristiche!I5</f>
        <v>8643</v>
      </c>
      <c r="I24" s="205">
        <f>Caratteristiche!K5</f>
        <v>8591</v>
      </c>
      <c r="J24" s="74">
        <f aca="true" t="shared" si="0" ref="J24:J31">(G24+H24+I24)/3</f>
        <v>8616</v>
      </c>
      <c r="K24" s="75"/>
      <c r="L24" s="76">
        <f aca="true" t="shared" si="1" ref="L24:L32">(G24+H24+I24)/3</f>
        <v>8616</v>
      </c>
      <c r="M24" s="77">
        <v>8600</v>
      </c>
      <c r="N24" s="170">
        <v>8604</v>
      </c>
      <c r="O24" s="79"/>
      <c r="P24" s="80"/>
      <c r="Q24" s="22"/>
    </row>
    <row r="25" spans="1:16" ht="14.25" customHeight="1">
      <c r="A25" s="1664" t="s">
        <v>388</v>
      </c>
      <c r="B25" s="1665"/>
      <c r="C25" s="1665"/>
      <c r="D25" s="1665"/>
      <c r="E25" s="1665"/>
      <c r="F25" s="1665"/>
      <c r="G25" s="81">
        <v>18</v>
      </c>
      <c r="H25" s="81">
        <v>15</v>
      </c>
      <c r="I25" s="1175">
        <v>3</v>
      </c>
      <c r="J25" s="81">
        <f t="shared" si="0"/>
        <v>12</v>
      </c>
      <c r="K25" s="82"/>
      <c r="L25" s="83">
        <f t="shared" si="1"/>
        <v>12</v>
      </c>
      <c r="M25" s="84">
        <v>2</v>
      </c>
      <c r="N25" s="85">
        <v>2</v>
      </c>
      <c r="O25" s="86">
        <f aca="true" t="shared" si="2" ref="O25:O32">(N25/L25)-100%</f>
        <v>-0.8333333333333334</v>
      </c>
      <c r="P25" s="87">
        <f aca="true" t="shared" si="3" ref="P25:P32">(N25/M25)-100%</f>
        <v>0</v>
      </c>
    </row>
    <row r="26" spans="1:16" ht="14.25" customHeight="1">
      <c r="A26" s="1454" t="s">
        <v>389</v>
      </c>
      <c r="B26" s="1456"/>
      <c r="C26" s="1456"/>
      <c r="D26" s="1456"/>
      <c r="E26" s="1456"/>
      <c r="F26" s="1456"/>
      <c r="G26" s="81">
        <v>11</v>
      </c>
      <c r="H26" s="81">
        <v>31</v>
      </c>
      <c r="I26" s="1175">
        <v>3</v>
      </c>
      <c r="J26" s="81">
        <f t="shared" si="0"/>
        <v>15</v>
      </c>
      <c r="K26" s="82"/>
      <c r="L26" s="83">
        <f t="shared" si="1"/>
        <v>15</v>
      </c>
      <c r="M26" s="84">
        <v>2</v>
      </c>
      <c r="N26" s="85">
        <v>2</v>
      </c>
      <c r="O26" s="86">
        <f t="shared" si="2"/>
        <v>-0.8666666666666667</v>
      </c>
      <c r="P26" s="87">
        <f t="shared" si="3"/>
        <v>0</v>
      </c>
    </row>
    <row r="27" spans="1:17" ht="12" customHeight="1">
      <c r="A27" s="1624" t="s">
        <v>639</v>
      </c>
      <c r="B27" s="1625"/>
      <c r="C27" s="1625"/>
      <c r="D27" s="1625"/>
      <c r="E27" s="1625"/>
      <c r="F27" s="1881"/>
      <c r="G27" s="81">
        <v>3</v>
      </c>
      <c r="H27" s="81">
        <v>15</v>
      </c>
      <c r="I27" s="1175">
        <v>3</v>
      </c>
      <c r="J27" s="81">
        <f t="shared" si="0"/>
        <v>7</v>
      </c>
      <c r="K27" s="82"/>
      <c r="L27" s="83">
        <f t="shared" si="1"/>
        <v>7</v>
      </c>
      <c r="M27" s="84">
        <v>1</v>
      </c>
      <c r="N27" s="85">
        <v>1</v>
      </c>
      <c r="O27" s="86">
        <f t="shared" si="2"/>
        <v>-0.8571428571428572</v>
      </c>
      <c r="P27" s="87">
        <f t="shared" si="3"/>
        <v>0</v>
      </c>
      <c r="Q27" s="22"/>
    </row>
    <row r="28" spans="1:17" ht="12" customHeight="1">
      <c r="A28" s="1624" t="s">
        <v>640</v>
      </c>
      <c r="B28" s="1625"/>
      <c r="C28" s="1625"/>
      <c r="D28" s="1625"/>
      <c r="E28" s="1625"/>
      <c r="F28" s="1881"/>
      <c r="G28" s="81">
        <v>3</v>
      </c>
      <c r="H28" s="81">
        <v>1</v>
      </c>
      <c r="I28" s="1175">
        <v>3</v>
      </c>
      <c r="J28" s="81">
        <f t="shared" si="0"/>
        <v>2.3333333333333335</v>
      </c>
      <c r="K28" s="82"/>
      <c r="L28" s="83">
        <f t="shared" si="1"/>
        <v>2.3333333333333335</v>
      </c>
      <c r="M28" s="84">
        <v>1</v>
      </c>
      <c r="N28" s="85">
        <v>1</v>
      </c>
      <c r="O28" s="86">
        <f t="shared" si="2"/>
        <v>-0.5714285714285714</v>
      </c>
      <c r="P28" s="87">
        <f t="shared" si="3"/>
        <v>0</v>
      </c>
      <c r="Q28" s="22"/>
    </row>
    <row r="29" spans="1:16" ht="12" customHeight="1">
      <c r="A29" s="1624" t="s">
        <v>587</v>
      </c>
      <c r="B29" s="1625"/>
      <c r="C29" s="1625"/>
      <c r="D29" s="1625"/>
      <c r="E29" s="1625"/>
      <c r="F29" s="1881"/>
      <c r="G29" s="81">
        <v>100</v>
      </c>
      <c r="H29" s="81">
        <v>100</v>
      </c>
      <c r="I29" s="1175">
        <v>78</v>
      </c>
      <c r="J29" s="81">
        <f t="shared" si="0"/>
        <v>92.66666666666667</v>
      </c>
      <c r="K29" s="82"/>
      <c r="L29" s="83">
        <f t="shared" si="1"/>
        <v>92.66666666666667</v>
      </c>
      <c r="M29" s="84">
        <v>70</v>
      </c>
      <c r="N29" s="85">
        <v>61</v>
      </c>
      <c r="O29" s="86">
        <f t="shared" si="2"/>
        <v>-0.34172661870503596</v>
      </c>
      <c r="P29" s="87">
        <f t="shared" si="3"/>
        <v>-0.12857142857142856</v>
      </c>
    </row>
    <row r="30" spans="1:16" ht="12" customHeight="1">
      <c r="A30" s="1624" t="s">
        <v>588</v>
      </c>
      <c r="B30" s="1625"/>
      <c r="C30" s="1625"/>
      <c r="D30" s="1625"/>
      <c r="E30" s="1625"/>
      <c r="F30" s="1881"/>
      <c r="G30" s="81">
        <v>2</v>
      </c>
      <c r="H30" s="81">
        <v>2</v>
      </c>
      <c r="I30" s="1175">
        <v>1</v>
      </c>
      <c r="J30" s="81">
        <f t="shared" si="0"/>
        <v>1.6666666666666667</v>
      </c>
      <c r="K30" s="82"/>
      <c r="L30" s="83">
        <f t="shared" si="1"/>
        <v>1.6666666666666667</v>
      </c>
      <c r="M30" s="84">
        <v>0</v>
      </c>
      <c r="N30" s="85">
        <v>1</v>
      </c>
      <c r="O30" s="86">
        <f t="shared" si="2"/>
        <v>-0.4</v>
      </c>
      <c r="P30" s="87" t="e">
        <f t="shared" si="3"/>
        <v>#DIV/0!</v>
      </c>
    </row>
    <row r="31" spans="1:16" ht="12" customHeight="1">
      <c r="A31" s="1624" t="s">
        <v>589</v>
      </c>
      <c r="B31" s="1625"/>
      <c r="C31" s="1625"/>
      <c r="D31" s="1625"/>
      <c r="E31" s="1625"/>
      <c r="F31" s="1881"/>
      <c r="G31" s="81">
        <v>1</v>
      </c>
      <c r="H31" s="81">
        <v>2</v>
      </c>
      <c r="I31" s="1175">
        <v>4</v>
      </c>
      <c r="J31" s="81">
        <f t="shared" si="0"/>
        <v>2.3333333333333335</v>
      </c>
      <c r="K31" s="82"/>
      <c r="L31" s="178">
        <f t="shared" si="1"/>
        <v>2.3333333333333335</v>
      </c>
      <c r="M31" s="84">
        <v>4</v>
      </c>
      <c r="N31" s="85">
        <v>2</v>
      </c>
      <c r="O31" s="179">
        <f t="shared" si="2"/>
        <v>-0.1428571428571429</v>
      </c>
      <c r="P31" s="176">
        <f t="shared" si="3"/>
        <v>-0.5</v>
      </c>
    </row>
    <row r="32" spans="1:16" ht="12" customHeight="1">
      <c r="A32" s="1624" t="s">
        <v>701</v>
      </c>
      <c r="B32" s="1625"/>
      <c r="C32" s="1625"/>
      <c r="D32" s="1625"/>
      <c r="E32" s="1625"/>
      <c r="F32" s="1881"/>
      <c r="G32" s="81">
        <v>1</v>
      </c>
      <c r="H32" s="81">
        <v>2</v>
      </c>
      <c r="I32" s="1175">
        <v>4</v>
      </c>
      <c r="J32" s="81">
        <f>(G32+H32+I32)/3</f>
        <v>2.3333333333333335</v>
      </c>
      <c r="K32" s="82"/>
      <c r="L32" s="92">
        <f t="shared" si="1"/>
        <v>2.3333333333333335</v>
      </c>
      <c r="M32" s="84">
        <v>4</v>
      </c>
      <c r="N32" s="85">
        <v>2</v>
      </c>
      <c r="O32" s="88">
        <f t="shared" si="2"/>
        <v>-0.1428571428571429</v>
      </c>
      <c r="P32" s="89">
        <f t="shared" si="3"/>
        <v>-0.5</v>
      </c>
    </row>
    <row r="33" spans="1:16" ht="12.75" hidden="1">
      <c r="A33" s="1401"/>
      <c r="B33" s="1402"/>
      <c r="C33" s="1402"/>
      <c r="D33" s="1402"/>
      <c r="E33" s="1402"/>
      <c r="F33" s="1402"/>
      <c r="G33" s="1402"/>
      <c r="H33" s="1402"/>
      <c r="I33" s="1402"/>
      <c r="J33" s="1402"/>
      <c r="K33" s="1402"/>
      <c r="L33" s="1802"/>
      <c r="M33" s="1402"/>
      <c r="N33" s="1402"/>
      <c r="O33" s="1802"/>
      <c r="P33" s="1803"/>
    </row>
    <row r="34" spans="1:18" ht="12.75" customHeight="1">
      <c r="A34" s="1719" t="s">
        <v>426</v>
      </c>
      <c r="B34" s="1720"/>
      <c r="C34" s="1720"/>
      <c r="D34" s="1720"/>
      <c r="E34" s="1720"/>
      <c r="F34" s="1720"/>
      <c r="G34" s="1793"/>
      <c r="H34" s="1793"/>
      <c r="I34" s="1793"/>
      <c r="J34" s="1793"/>
      <c r="K34" s="1793"/>
      <c r="L34" s="1793"/>
      <c r="M34" s="1793"/>
      <c r="N34" s="1793"/>
      <c r="O34" s="1793"/>
      <c r="P34" s="1794"/>
      <c r="R34" s="5"/>
    </row>
    <row r="35" spans="1:18" ht="17.25" customHeight="1">
      <c r="A35" s="1664" t="s">
        <v>590</v>
      </c>
      <c r="B35" s="1665"/>
      <c r="C35" s="1665"/>
      <c r="D35" s="1665"/>
      <c r="E35" s="1665"/>
      <c r="F35" s="1665"/>
      <c r="G35" s="81"/>
      <c r="H35" s="81"/>
      <c r="I35" s="81"/>
      <c r="J35" s="81">
        <f>(G35+H35+I35)/3</f>
        <v>0</v>
      </c>
      <c r="K35" s="82"/>
      <c r="L35" s="83">
        <f>(G35+H35+I35)/3</f>
        <v>0</v>
      </c>
      <c r="M35" s="84"/>
      <c r="N35" s="85"/>
      <c r="O35" s="86" t="e">
        <f>(N35/L35)-100%</f>
        <v>#DIV/0!</v>
      </c>
      <c r="P35" s="87" t="e">
        <f>(N35/M35)-100%</f>
        <v>#DIV/0!</v>
      </c>
      <c r="R35" s="5"/>
    </row>
    <row r="36" spans="1:18" ht="12.75" customHeight="1">
      <c r="A36" s="1664" t="s">
        <v>405</v>
      </c>
      <c r="B36" s="1665"/>
      <c r="C36" s="1665"/>
      <c r="D36" s="1665"/>
      <c r="E36" s="1665"/>
      <c r="F36" s="1665"/>
      <c r="G36" s="81"/>
      <c r="H36" s="81"/>
      <c r="I36" s="81"/>
      <c r="J36" s="81">
        <f>(G36+H36+I36)/3</f>
        <v>0</v>
      </c>
      <c r="K36" s="82"/>
      <c r="L36" s="83">
        <f>(G36+H36+I36)/3</f>
        <v>0</v>
      </c>
      <c r="M36" s="84"/>
      <c r="N36" s="85"/>
      <c r="O36" s="86" t="e">
        <f>(N36/L36)-100%</f>
        <v>#DIV/0!</v>
      </c>
      <c r="P36" s="87" t="e">
        <f>(N36/M36)-100%</f>
        <v>#DIV/0!</v>
      </c>
      <c r="R36" s="5"/>
    </row>
    <row r="37" spans="1:18" ht="26.25" customHeight="1">
      <c r="A37" s="1791" t="s">
        <v>386</v>
      </c>
      <c r="B37" s="1792"/>
      <c r="C37" s="1792"/>
      <c r="D37" s="1792"/>
      <c r="E37" s="1792"/>
      <c r="F37" s="1792"/>
      <c r="G37" s="1136">
        <v>1</v>
      </c>
      <c r="H37" s="1136">
        <v>1</v>
      </c>
      <c r="I37" s="1136">
        <v>1</v>
      </c>
      <c r="J37" s="1136">
        <f>(G37+H37+I37)/3</f>
        <v>1</v>
      </c>
      <c r="K37" s="1137"/>
      <c r="L37" s="1138">
        <f>(G37+H37+I37)/3</f>
        <v>1</v>
      </c>
      <c r="M37" s="1139">
        <v>1</v>
      </c>
      <c r="N37" s="1140">
        <v>1</v>
      </c>
      <c r="O37" s="88">
        <f>(N37/L37)-100%</f>
        <v>0</v>
      </c>
      <c r="P37" s="89">
        <f>(N37/M37)-100%</f>
        <v>0</v>
      </c>
      <c r="R37" s="5"/>
    </row>
    <row r="38" spans="1:16" ht="14.25" customHeight="1">
      <c r="A38" s="1719" t="s">
        <v>427</v>
      </c>
      <c r="B38" s="1720"/>
      <c r="C38" s="1720"/>
      <c r="D38" s="1720"/>
      <c r="E38" s="1720"/>
      <c r="F38" s="1720"/>
      <c r="G38" s="1720"/>
      <c r="H38" s="1720"/>
      <c r="I38" s="1720"/>
      <c r="J38" s="1720"/>
      <c r="K38" s="1720"/>
      <c r="L38" s="1720"/>
      <c r="M38" s="1720"/>
      <c r="N38" s="1720"/>
      <c r="O38" s="1720"/>
      <c r="P38" s="1721"/>
    </row>
    <row r="39" spans="1:16" ht="12.75" customHeight="1">
      <c r="A39" s="2067" t="s">
        <v>268</v>
      </c>
      <c r="B39" s="1821"/>
      <c r="C39" s="1821"/>
      <c r="D39" s="1821"/>
      <c r="E39" s="1821"/>
      <c r="F39" s="1821"/>
      <c r="G39" s="95">
        <v>105876.23</v>
      </c>
      <c r="H39" s="95">
        <v>103189.18</v>
      </c>
      <c r="I39" s="95">
        <v>81166.82</v>
      </c>
      <c r="J39" s="81">
        <f>(G39+H39+I39)/3</f>
        <v>96744.07666666666</v>
      </c>
      <c r="K39" s="82"/>
      <c r="L39" s="181">
        <f>(G39+H39+I39)/3</f>
        <v>96744.07666666666</v>
      </c>
      <c r="M39" s="106">
        <v>58978.13</v>
      </c>
      <c r="N39" s="142">
        <f>'[1]COSTO PROCESSO'!$L$916</f>
        <v>55644.3167</v>
      </c>
      <c r="O39" s="86">
        <f>(N39/L39)-100%</f>
        <v>-0.42482972997175394</v>
      </c>
      <c r="P39" s="87">
        <f>(N39/M39)-100%</f>
        <v>-0.05652626320976939</v>
      </c>
    </row>
    <row r="40" spans="1:16" ht="12.75">
      <c r="A40" s="1818" t="s">
        <v>702</v>
      </c>
      <c r="B40" s="1819"/>
      <c r="C40" s="1819"/>
      <c r="D40" s="1819"/>
      <c r="E40" s="1819"/>
      <c r="F40" s="1819"/>
      <c r="G40" s="109">
        <v>549568.71</v>
      </c>
      <c r="H40" s="109">
        <v>282000</v>
      </c>
      <c r="I40" s="1167">
        <v>140000</v>
      </c>
      <c r="J40" s="109">
        <f>(G40+H40+I40)/3</f>
        <v>323856.23666666663</v>
      </c>
      <c r="K40" s="199"/>
      <c r="L40" s="181">
        <f>(G40+H40+I40)/3</f>
        <v>323856.23666666663</v>
      </c>
      <c r="M40" s="110">
        <v>150000</v>
      </c>
      <c r="N40" s="953">
        <v>479980</v>
      </c>
      <c r="O40" s="86">
        <f>(N40/L40)-100%</f>
        <v>0.48207737155306307</v>
      </c>
      <c r="P40" s="87">
        <f>(N40/M40)-100%</f>
        <v>2.199866666666667</v>
      </c>
    </row>
    <row r="41" spans="1:16" ht="12.75">
      <c r="A41" s="1818" t="s">
        <v>703</v>
      </c>
      <c r="B41" s="1819"/>
      <c r="C41" s="1819"/>
      <c r="D41" s="1819"/>
      <c r="E41" s="1819"/>
      <c r="F41" s="1819"/>
      <c r="G41" s="109">
        <v>1000323.39</v>
      </c>
      <c r="H41" s="109">
        <v>686439.08</v>
      </c>
      <c r="I41" s="1167">
        <v>334102.37</v>
      </c>
      <c r="J41" s="109">
        <f>(G41+H41+I41)/3</f>
        <v>673621.6133333333</v>
      </c>
      <c r="K41" s="199"/>
      <c r="L41" s="181">
        <f>(G41+H41+I41)/3</f>
        <v>673621.6133333333</v>
      </c>
      <c r="M41" s="110">
        <v>1039000</v>
      </c>
      <c r="N41" s="953">
        <v>710621.89</v>
      </c>
      <c r="O41" s="86">
        <f>(N41/L41)-100%</f>
        <v>0.0549273894042317</v>
      </c>
      <c r="P41" s="87">
        <f>(N41/M41)-100%</f>
        <v>-0.31605207892204046</v>
      </c>
    </row>
    <row r="42" spans="1:16" ht="12.75">
      <c r="A42" s="1664" t="s">
        <v>591</v>
      </c>
      <c r="B42" s="1665"/>
      <c r="C42" s="1665"/>
      <c r="D42" s="1665"/>
      <c r="E42" s="1665"/>
      <c r="F42" s="1665"/>
      <c r="G42" s="109">
        <v>328500</v>
      </c>
      <c r="H42" s="109">
        <v>310709.45</v>
      </c>
      <c r="I42" s="1167">
        <v>125000</v>
      </c>
      <c r="J42" s="109">
        <f>(G42+H42+I42)/3</f>
        <v>254736.4833333333</v>
      </c>
      <c r="K42" s="199"/>
      <c r="L42" s="181">
        <f>(G42+H42+I42)/3</f>
        <v>254736.4833333333</v>
      </c>
      <c r="M42" s="110">
        <f>180000+100000+30000+10000+100000</f>
        <v>420000</v>
      </c>
      <c r="N42" s="953">
        <v>30474.38</v>
      </c>
      <c r="O42" s="179">
        <f>(N42/L42)-100%</f>
        <v>-0.8803690009329248</v>
      </c>
      <c r="P42" s="176"/>
    </row>
    <row r="43" spans="1:16" ht="12.75">
      <c r="A43" s="1454" t="s">
        <v>592</v>
      </c>
      <c r="B43" s="1456"/>
      <c r="C43" s="1456"/>
      <c r="D43" s="1456"/>
      <c r="E43" s="1456"/>
      <c r="F43" s="1456"/>
      <c r="G43" s="109">
        <v>578500</v>
      </c>
      <c r="H43" s="109">
        <v>312050</v>
      </c>
      <c r="I43" s="1167">
        <v>125000</v>
      </c>
      <c r="J43" s="109">
        <f>(G43+H43+I43)/3</f>
        <v>338516.6666666667</v>
      </c>
      <c r="K43" s="199"/>
      <c r="L43" s="181">
        <f>(G43+H43+I43)/3</f>
        <v>338516.6666666667</v>
      </c>
      <c r="M43" s="110">
        <v>420000</v>
      </c>
      <c r="N43" s="953">
        <v>30474.38</v>
      </c>
      <c r="O43" s="88">
        <f>(N43/L43)-100%</f>
        <v>-0.9099767219733149</v>
      </c>
      <c r="P43" s="89">
        <f>(N43/M43)-100%</f>
        <v>-0.9274419523809524</v>
      </c>
    </row>
    <row r="44" spans="1:19" ht="12" customHeight="1">
      <c r="A44" s="1719" t="s">
        <v>428</v>
      </c>
      <c r="B44" s="1720"/>
      <c r="C44" s="1720"/>
      <c r="D44" s="1720"/>
      <c r="E44" s="1720"/>
      <c r="F44" s="1720"/>
      <c r="G44" s="1720"/>
      <c r="H44" s="1720"/>
      <c r="I44" s="1720"/>
      <c r="J44" s="1720"/>
      <c r="K44" s="1720"/>
      <c r="L44" s="1720"/>
      <c r="M44" s="1720"/>
      <c r="N44" s="1720"/>
      <c r="O44" s="1720"/>
      <c r="P44" s="1721"/>
      <c r="S44" s="8"/>
    </row>
    <row r="45" spans="1:16" ht="15" customHeight="1">
      <c r="A45" s="1818" t="s">
        <v>704</v>
      </c>
      <c r="B45" s="1819"/>
      <c r="C45" s="1819"/>
      <c r="D45" s="1819"/>
      <c r="E45" s="1819"/>
      <c r="F45" s="1819"/>
      <c r="G45" s="107"/>
      <c r="H45" s="107"/>
      <c r="I45" s="107"/>
      <c r="J45" s="74">
        <f>(G45+H45+I45)/3</f>
        <v>0</v>
      </c>
      <c r="K45" s="75"/>
      <c r="L45" s="76">
        <f>(G45+H45+I45)/3</f>
        <v>0</v>
      </c>
      <c r="M45" s="117"/>
      <c r="N45" s="117">
        <v>0</v>
      </c>
      <c r="O45" s="79" t="e">
        <f>(N45/L45)-100%</f>
        <v>#DIV/0!</v>
      </c>
      <c r="P45" s="80" t="e">
        <f>(N45/M45)-100%</f>
        <v>#DIV/0!</v>
      </c>
    </row>
    <row r="46" spans="1:16" ht="12.75" customHeight="1">
      <c r="A46" s="1664" t="s">
        <v>1154</v>
      </c>
      <c r="B46" s="1665"/>
      <c r="C46" s="1665"/>
      <c r="D46" s="1665"/>
      <c r="E46" s="1665"/>
      <c r="F46" s="1665"/>
      <c r="G46" s="107"/>
      <c r="H46" s="107"/>
      <c r="I46" s="107">
        <v>15</v>
      </c>
      <c r="J46" s="81">
        <f>(G46+H46+I46)/3</f>
        <v>5</v>
      </c>
      <c r="K46" s="82"/>
      <c r="L46" s="83">
        <f>(G46+H46+I46)/3</f>
        <v>5</v>
      </c>
      <c r="M46" s="117">
        <v>0</v>
      </c>
      <c r="N46" s="117">
        <v>0</v>
      </c>
      <c r="O46" s="86">
        <f>(N46/L46)-100%</f>
        <v>-1</v>
      </c>
      <c r="P46" s="87" t="e">
        <f>(N46/M46)-100%</f>
        <v>#DIV/0!</v>
      </c>
    </row>
    <row r="47" spans="1:16" ht="12.75">
      <c r="A47" s="1624" t="s">
        <v>705</v>
      </c>
      <c r="B47" s="1625"/>
      <c r="C47" s="1625"/>
      <c r="D47" s="1625"/>
      <c r="E47" s="1625"/>
      <c r="F47" s="1881"/>
      <c r="G47" s="107"/>
      <c r="H47" s="107"/>
      <c r="I47" s="107"/>
      <c r="J47" s="81">
        <f>(G47+H47+I47)/3</f>
        <v>0</v>
      </c>
      <c r="K47" s="82"/>
      <c r="L47" s="83">
        <f>(G47+H47+I47)/3</f>
        <v>0</v>
      </c>
      <c r="M47" s="117"/>
      <c r="N47" s="117">
        <v>2</v>
      </c>
      <c r="O47" s="86" t="e">
        <f>(N47/L47)-100%</f>
        <v>#DIV/0!</v>
      </c>
      <c r="P47" s="87" t="e">
        <f>(N47/M47)-100%</f>
        <v>#DIV/0!</v>
      </c>
    </row>
    <row r="48" spans="1:16" ht="13.5" customHeight="1" thickBot="1">
      <c r="A48" s="1640" t="s">
        <v>1103</v>
      </c>
      <c r="B48" s="1641"/>
      <c r="C48" s="1641"/>
      <c r="D48" s="1641"/>
      <c r="E48" s="1641"/>
      <c r="F48" s="2200"/>
      <c r="G48" s="96"/>
      <c r="H48" s="96"/>
      <c r="I48" s="96">
        <v>2</v>
      </c>
      <c r="J48" s="96">
        <f>(G48+H48+I48)/3</f>
        <v>0.6666666666666666</v>
      </c>
      <c r="K48" s="97"/>
      <c r="L48" s="98">
        <f>(G48+H48+I48)/3</f>
        <v>0.6666666666666666</v>
      </c>
      <c r="M48" s="99">
        <v>0</v>
      </c>
      <c r="N48" s="100">
        <v>2</v>
      </c>
      <c r="O48" s="101">
        <f>(N48/L48)-100%</f>
        <v>2</v>
      </c>
      <c r="P48" s="102" t="e">
        <f>(N48/M48)-100%</f>
        <v>#DIV/0!</v>
      </c>
    </row>
    <row r="49" spans="1:16" ht="18.75" customHeight="1" thickBot="1">
      <c r="A49" s="1811"/>
      <c r="B49" s="1802"/>
      <c r="C49" s="1802"/>
      <c r="D49" s="1802"/>
      <c r="E49" s="1802"/>
      <c r="F49" s="1802"/>
      <c r="G49" s="1802"/>
      <c r="H49" s="1802"/>
      <c r="I49" s="1802"/>
      <c r="J49" s="1802"/>
      <c r="K49" s="1802"/>
      <c r="L49" s="1802"/>
      <c r="M49" s="1802"/>
      <c r="N49" s="1802"/>
      <c r="O49" s="1802"/>
      <c r="P49" s="1803"/>
    </row>
    <row r="50" spans="1:16" ht="12.75">
      <c r="A50" s="1940" t="s">
        <v>430</v>
      </c>
      <c r="B50" s="1941"/>
      <c r="C50" s="1941"/>
      <c r="D50" s="1941"/>
      <c r="E50" s="1941"/>
      <c r="F50" s="1942"/>
      <c r="G50" s="1362" t="s">
        <v>434</v>
      </c>
      <c r="H50" s="1936"/>
      <c r="I50" s="1936"/>
      <c r="J50" s="1936"/>
      <c r="K50" s="1936"/>
      <c r="L50" s="1936"/>
      <c r="M50" s="1936"/>
      <c r="N50" s="1936"/>
      <c r="O50" s="1936"/>
      <c r="P50" s="1937"/>
    </row>
    <row r="51" spans="1:16" ht="26.25" customHeight="1">
      <c r="A51" s="1875" t="s">
        <v>1234</v>
      </c>
      <c r="B51" s="1876"/>
      <c r="C51" s="1877"/>
      <c r="D51" s="209" t="s">
        <v>432</v>
      </c>
      <c r="E51" s="1879" t="s">
        <v>675</v>
      </c>
      <c r="F51" s="1880"/>
      <c r="G51" s="1875" t="s">
        <v>1235</v>
      </c>
      <c r="H51" s="1876"/>
      <c r="I51" s="1876"/>
      <c r="J51" s="210"/>
      <c r="K51" s="210"/>
      <c r="L51" s="1878" t="s">
        <v>1236</v>
      </c>
      <c r="M51" s="1877"/>
      <c r="N51" s="1876" t="s">
        <v>1237</v>
      </c>
      <c r="O51" s="1876"/>
      <c r="P51" s="1939"/>
    </row>
    <row r="52" spans="1:16" ht="12.75">
      <c r="A52" s="1855" t="s">
        <v>840</v>
      </c>
      <c r="B52" s="1856"/>
      <c r="C52" s="1857"/>
      <c r="D52" s="211" t="s">
        <v>837</v>
      </c>
      <c r="E52" s="1938">
        <v>0.2</v>
      </c>
      <c r="F52" s="1859"/>
      <c r="G52" s="921"/>
      <c r="H52" s="922"/>
      <c r="I52" s="922"/>
      <c r="J52" s="922"/>
      <c r="K52" s="923"/>
      <c r="L52" s="924"/>
      <c r="M52" s="923"/>
      <c r="N52" s="924"/>
      <c r="O52" s="922"/>
      <c r="P52" s="925"/>
    </row>
    <row r="53" spans="1:16" ht="12.75">
      <c r="A53" s="1855" t="s">
        <v>775</v>
      </c>
      <c r="B53" s="1856"/>
      <c r="C53" s="1857"/>
      <c r="D53" s="211" t="s">
        <v>776</v>
      </c>
      <c r="E53" s="1938">
        <v>0.35</v>
      </c>
      <c r="F53" s="1859"/>
      <c r="G53" s="921"/>
      <c r="H53" s="922"/>
      <c r="I53" s="922"/>
      <c r="J53" s="922"/>
      <c r="K53" s="923"/>
      <c r="L53" s="924"/>
      <c r="M53" s="923"/>
      <c r="N53" s="924"/>
      <c r="O53" s="922"/>
      <c r="P53" s="925"/>
    </row>
    <row r="54" spans="1:16" ht="12.75">
      <c r="A54" s="1855" t="s">
        <v>841</v>
      </c>
      <c r="B54" s="1856"/>
      <c r="C54" s="1857"/>
      <c r="D54" s="211" t="s">
        <v>836</v>
      </c>
      <c r="E54" s="1860">
        <v>0.21</v>
      </c>
      <c r="F54" s="1859"/>
      <c r="G54" s="1855"/>
      <c r="H54" s="1856"/>
      <c r="I54" s="1856"/>
      <c r="J54" s="1856"/>
      <c r="K54" s="1857"/>
      <c r="L54" s="1858"/>
      <c r="M54" s="1857"/>
      <c r="N54" s="1858"/>
      <c r="O54" s="1856"/>
      <c r="P54" s="1859"/>
    </row>
    <row r="55" spans="1:17" ht="13.5">
      <c r="A55" s="103"/>
      <c r="B55" s="6"/>
      <c r="C55" s="6"/>
      <c r="D55" s="6"/>
      <c r="E55" s="6"/>
      <c r="F55" s="6"/>
      <c r="G55" s="6"/>
      <c r="H55" s="6"/>
      <c r="I55" s="6"/>
      <c r="J55" s="6"/>
      <c r="K55" s="6"/>
      <c r="L55" s="6"/>
      <c r="M55" s="6"/>
      <c r="N55" s="6"/>
      <c r="O55" s="6"/>
      <c r="P55" s="50"/>
      <c r="Q55" s="2"/>
    </row>
    <row r="56" spans="1:17" ht="14.25" thickBot="1">
      <c r="A56" s="103"/>
      <c r="B56" s="6"/>
      <c r="C56" s="6"/>
      <c r="D56" s="6"/>
      <c r="E56" s="6"/>
      <c r="F56" s="6"/>
      <c r="G56" s="6"/>
      <c r="H56" s="6"/>
      <c r="I56" s="6"/>
      <c r="J56" s="6"/>
      <c r="K56" s="6"/>
      <c r="L56" s="6"/>
      <c r="M56" s="6"/>
      <c r="N56" s="6"/>
      <c r="O56" s="49"/>
      <c r="P56" s="51"/>
      <c r="Q56" s="2"/>
    </row>
    <row r="57" spans="1:17" ht="12.75" customHeight="1">
      <c r="A57" s="1896" t="s">
        <v>196</v>
      </c>
      <c r="B57" s="1897"/>
      <c r="C57" s="1897"/>
      <c r="D57" s="1897"/>
      <c r="E57" s="1897"/>
      <c r="F57" s="1897"/>
      <c r="G57" s="1897"/>
      <c r="H57" s="1897"/>
      <c r="I57" s="1897"/>
      <c r="J57" s="1897"/>
      <c r="K57" s="1898"/>
      <c r="L57" s="1872" t="s">
        <v>1250</v>
      </c>
      <c r="M57" s="1868" t="s">
        <v>1249</v>
      </c>
      <c r="N57" s="1866" t="s">
        <v>200</v>
      </c>
      <c r="O57" s="1861" t="s">
        <v>402</v>
      </c>
      <c r="P57" s="1870" t="s">
        <v>401</v>
      </c>
      <c r="Q57" s="1234"/>
    </row>
    <row r="58" spans="1:17" ht="16.5" customHeight="1" thickBot="1">
      <c r="A58" s="1899"/>
      <c r="B58" s="1900"/>
      <c r="C58" s="1900"/>
      <c r="D58" s="1900"/>
      <c r="E58" s="1900"/>
      <c r="F58" s="1900"/>
      <c r="G58" s="1900"/>
      <c r="H58" s="1900"/>
      <c r="I58" s="1900"/>
      <c r="J58" s="1900"/>
      <c r="K58" s="1901"/>
      <c r="L58" s="1873"/>
      <c r="M58" s="1869"/>
      <c r="N58" s="1867"/>
      <c r="O58" s="1862"/>
      <c r="P58" s="1871"/>
      <c r="Q58" s="1234"/>
    </row>
    <row r="59" spans="1:20" ht="16.5" customHeight="1" thickBot="1" thickTop="1">
      <c r="A59" s="1919" t="s">
        <v>396</v>
      </c>
      <c r="B59" s="1920"/>
      <c r="C59" s="1920"/>
      <c r="D59" s="1920"/>
      <c r="E59" s="1920"/>
      <c r="F59" s="1920"/>
      <c r="G59" s="1920"/>
      <c r="H59" s="1920"/>
      <c r="I59" s="1920"/>
      <c r="J59" s="1920"/>
      <c r="K59" s="1921"/>
      <c r="L59" s="40"/>
      <c r="M59" s="40"/>
      <c r="N59" s="41"/>
      <c r="O59" s="40"/>
      <c r="P59" s="44"/>
      <c r="Q59" s="1234"/>
      <c r="R59" s="135"/>
      <c r="S59"/>
      <c r="T59"/>
    </row>
    <row r="60" spans="1:20" ht="23.25" customHeight="1" thickTop="1">
      <c r="A60" s="1751" t="s">
        <v>658</v>
      </c>
      <c r="B60" s="1704"/>
      <c r="C60" s="1704"/>
      <c r="D60" s="1704"/>
      <c r="E60" s="1704"/>
      <c r="F60" s="1704"/>
      <c r="G60" s="1704"/>
      <c r="H60" s="1704"/>
      <c r="I60" s="1704"/>
      <c r="J60" s="1704"/>
      <c r="K60" s="1705"/>
      <c r="L60" s="37">
        <f>L25/L26</f>
        <v>0.8</v>
      </c>
      <c r="M60" s="27">
        <f>M25/M26</f>
        <v>1</v>
      </c>
      <c r="N60" s="48">
        <f>N25/N26</f>
        <v>1</v>
      </c>
      <c r="O60" s="38">
        <f>N60-M60</f>
        <v>0</v>
      </c>
      <c r="P60" s="45" t="str">
        <f>IF(N60&gt;=M60,"OK","NOOK")</f>
        <v>OK</v>
      </c>
      <c r="Q60" s="1234"/>
      <c r="R60"/>
      <c r="S60"/>
      <c r="T60"/>
    </row>
    <row r="61" spans="1:20" ht="24.75" customHeight="1">
      <c r="A61" s="1707" t="s">
        <v>706</v>
      </c>
      <c r="B61" s="1708"/>
      <c r="C61" s="1708"/>
      <c r="D61" s="1708"/>
      <c r="E61" s="1708"/>
      <c r="F61" s="1708"/>
      <c r="G61" s="1708"/>
      <c r="H61" s="1708"/>
      <c r="I61" s="1708"/>
      <c r="J61" s="1708"/>
      <c r="K61" s="1708"/>
      <c r="L61" s="38">
        <f>L27/L28</f>
        <v>3</v>
      </c>
      <c r="M61" s="140">
        <f>M27/M28</f>
        <v>1</v>
      </c>
      <c r="N61" s="42">
        <f>N27/N28</f>
        <v>1</v>
      </c>
      <c r="O61" s="38">
        <f>N61-M61</f>
        <v>0</v>
      </c>
      <c r="P61" s="31" t="str">
        <f>IF(N61&gt;=M61,"OK","NOOK")</f>
        <v>OK</v>
      </c>
      <c r="Q61" s="1234"/>
      <c r="R61" s="2201"/>
      <c r="S61" s="2196"/>
      <c r="T61" s="2196"/>
    </row>
    <row r="62" spans="1:20" ht="24.75" customHeight="1">
      <c r="A62" s="1707" t="s">
        <v>654</v>
      </c>
      <c r="B62" s="1708"/>
      <c r="C62" s="1708"/>
      <c r="D62" s="1708"/>
      <c r="E62" s="1708"/>
      <c r="F62" s="1708"/>
      <c r="G62" s="1708"/>
      <c r="H62" s="1708"/>
      <c r="I62" s="1708"/>
      <c r="J62" s="1708"/>
      <c r="K62" s="1708"/>
      <c r="L62" s="1133">
        <f>L29/L30</f>
        <v>55.6</v>
      </c>
      <c r="M62" s="1134" t="e">
        <f>M29/M30</f>
        <v>#DIV/0!</v>
      </c>
      <c r="N62" s="1135">
        <f>N29/N30</f>
        <v>61</v>
      </c>
      <c r="O62" s="1133" t="e">
        <f>N62-M62</f>
        <v>#DIV/0!</v>
      </c>
      <c r="P62" s="452" t="e">
        <f>IF(N62&gt;=M62,"OK","NOOK")</f>
        <v>#DIV/0!</v>
      </c>
      <c r="Q62" s="1234"/>
      <c r="R62" s="2196"/>
      <c r="S62" s="2196"/>
      <c r="T62" s="2196"/>
    </row>
    <row r="63" spans="1:20" ht="25.5" customHeight="1" thickBot="1">
      <c r="A63" s="1746" t="s">
        <v>713</v>
      </c>
      <c r="B63" s="1708"/>
      <c r="C63" s="1708"/>
      <c r="D63" s="1708"/>
      <c r="E63" s="1708"/>
      <c r="F63" s="1708"/>
      <c r="G63" s="1708"/>
      <c r="H63" s="1708"/>
      <c r="I63" s="1708"/>
      <c r="J63" s="1708"/>
      <c r="K63" s="1708"/>
      <c r="L63" s="331">
        <f>L31/L32</f>
        <v>1</v>
      </c>
      <c r="M63" s="402">
        <f>M31/M32</f>
        <v>1</v>
      </c>
      <c r="N63" s="333">
        <f>N31/N32</f>
        <v>1</v>
      </c>
      <c r="O63" s="331">
        <f>N63-M63</f>
        <v>0</v>
      </c>
      <c r="P63" s="452" t="str">
        <f>IF(N63&gt;=M63,"OK","NOOK")</f>
        <v>OK</v>
      </c>
      <c r="Q63" s="1268"/>
      <c r="R63"/>
      <c r="S63"/>
      <c r="T63"/>
    </row>
    <row r="64" spans="1:20" ht="15" customHeight="1" thickBot="1" thickTop="1">
      <c r="A64" s="1919" t="s">
        <v>397</v>
      </c>
      <c r="B64" s="1920"/>
      <c r="C64" s="1920"/>
      <c r="D64" s="1920"/>
      <c r="E64" s="1920"/>
      <c r="F64" s="1920"/>
      <c r="G64" s="1920"/>
      <c r="H64" s="1920"/>
      <c r="I64" s="1920"/>
      <c r="J64" s="1920"/>
      <c r="K64" s="1921"/>
      <c r="L64" s="131"/>
      <c r="M64" s="127"/>
      <c r="N64" s="41"/>
      <c r="O64" s="40"/>
      <c r="P64" s="132"/>
      <c r="Q64" s="1234"/>
      <c r="R64" s="2201"/>
      <c r="S64" s="2196"/>
      <c r="T64" s="2196"/>
    </row>
    <row r="65" spans="1:20" ht="25.5" customHeight="1" thickTop="1">
      <c r="A65" s="1950" t="s">
        <v>387</v>
      </c>
      <c r="B65" s="1888"/>
      <c r="C65" s="1888"/>
      <c r="D65" s="1888"/>
      <c r="E65" s="1888"/>
      <c r="F65" s="1888"/>
      <c r="G65" s="1888"/>
      <c r="H65" s="1888"/>
      <c r="I65" s="1888"/>
      <c r="J65" s="1888"/>
      <c r="K65" s="1889"/>
      <c r="L65" s="37" t="e">
        <f>L35/L36</f>
        <v>#DIV/0!</v>
      </c>
      <c r="M65" s="27" t="e">
        <f>M35/M36</f>
        <v>#DIV/0!</v>
      </c>
      <c r="N65" s="48" t="e">
        <f>N35/N36</f>
        <v>#DIV/0!</v>
      </c>
      <c r="O65" s="37" t="e">
        <f>(N65-M65)%</f>
        <v>#DIV/0!</v>
      </c>
      <c r="P65" s="105" t="e">
        <f>IF(N65&gt;=M65,"OK","NOOK")</f>
        <v>#DIV/0!</v>
      </c>
      <c r="Q65" s="2"/>
      <c r="R65" s="2196"/>
      <c r="S65" s="2196"/>
      <c r="T65" s="2196"/>
    </row>
    <row r="66" spans="1:20" ht="25.5" customHeight="1">
      <c r="A66" s="1826" t="s">
        <v>712</v>
      </c>
      <c r="B66" s="1708"/>
      <c r="C66" s="1708"/>
      <c r="D66" s="1708"/>
      <c r="E66" s="1708"/>
      <c r="F66" s="1708"/>
      <c r="G66" s="1708"/>
      <c r="H66" s="1708"/>
      <c r="I66" s="1708"/>
      <c r="J66" s="23"/>
      <c r="K66" s="104"/>
      <c r="L66" s="527">
        <f>L42/L43</f>
        <v>0.7525079513564077</v>
      </c>
      <c r="M66" s="568">
        <f>M42/M43</f>
        <v>1</v>
      </c>
      <c r="N66" s="623">
        <f>N42/N43</f>
        <v>1</v>
      </c>
      <c r="O66" s="527">
        <f>N66-M66</f>
        <v>0</v>
      </c>
      <c r="P66" s="417" t="str">
        <f>IF(N66&gt;=M66,"OK","NOOK")</f>
        <v>OK</v>
      </c>
      <c r="Q66" s="2"/>
      <c r="R66" s="683"/>
      <c r="S66" s="683"/>
      <c r="T66" s="683"/>
    </row>
    <row r="67" spans="1:17" ht="25.5" customHeight="1" thickBot="1">
      <c r="A67" s="2103" t="s">
        <v>386</v>
      </c>
      <c r="B67" s="1853"/>
      <c r="C67" s="1853"/>
      <c r="D67" s="1853"/>
      <c r="E67" s="1853"/>
      <c r="F67" s="1853"/>
      <c r="G67" s="1853"/>
      <c r="H67" s="1853"/>
      <c r="I67" s="1853"/>
      <c r="J67" s="1853"/>
      <c r="K67" s="2104"/>
      <c r="L67" s="39">
        <f>L37</f>
        <v>1</v>
      </c>
      <c r="M67" s="172">
        <f>M37</f>
        <v>1</v>
      </c>
      <c r="N67" s="43">
        <f>N37</f>
        <v>1</v>
      </c>
      <c r="O67" s="38">
        <f>(N67-M67)%</f>
        <v>0</v>
      </c>
      <c r="P67" s="30" t="str">
        <f>IF(N67&gt;=M67,"OK","NOOK")</f>
        <v>OK</v>
      </c>
      <c r="Q67" s="2"/>
    </row>
    <row r="68" spans="1:17" ht="15" customHeight="1" thickBot="1" thickTop="1">
      <c r="A68" s="1919" t="s">
        <v>398</v>
      </c>
      <c r="B68" s="1920"/>
      <c r="C68" s="1920"/>
      <c r="D68" s="1920"/>
      <c r="E68" s="1920"/>
      <c r="F68" s="1920"/>
      <c r="G68" s="1920"/>
      <c r="H68" s="1920"/>
      <c r="I68" s="1920"/>
      <c r="J68" s="1920"/>
      <c r="K68" s="1921"/>
      <c r="L68" s="125"/>
      <c r="M68" s="818"/>
      <c r="N68" s="41"/>
      <c r="O68" s="40"/>
      <c r="P68" s="130"/>
      <c r="Q68" s="2"/>
    </row>
    <row r="69" spans="1:20" ht="23.25" customHeight="1" thickTop="1">
      <c r="A69" s="1826" t="s">
        <v>961</v>
      </c>
      <c r="B69" s="1708"/>
      <c r="C69" s="1708"/>
      <c r="D69" s="1708"/>
      <c r="E69" s="1708"/>
      <c r="F69" s="1708"/>
      <c r="G69" s="1708"/>
      <c r="H69" s="1708"/>
      <c r="I69" s="1747"/>
      <c r="J69" s="23"/>
      <c r="K69" s="23"/>
      <c r="L69" s="245">
        <f>L39/L24</f>
        <v>11.22842115444135</v>
      </c>
      <c r="M69" s="221">
        <f>M39/M24</f>
        <v>6.857922093023255</v>
      </c>
      <c r="N69" s="169">
        <f>N39/N24</f>
        <v>6.467261355183636</v>
      </c>
      <c r="O69" s="182">
        <f>N69-M69</f>
        <v>-0.3906607378396192</v>
      </c>
      <c r="P69" s="31" t="str">
        <f>IF(N69&lt;=M69,"OK","NOOK")</f>
        <v>OK</v>
      </c>
      <c r="Q69" s="1300"/>
      <c r="R69" s="2196"/>
      <c r="S69" s="2196"/>
      <c r="T69" s="2197"/>
    </row>
    <row r="70" spans="1:20" ht="23.25" customHeight="1" thickBot="1">
      <c r="A70" s="1707" t="s">
        <v>655</v>
      </c>
      <c r="B70" s="1708"/>
      <c r="C70" s="1708"/>
      <c r="D70" s="1708"/>
      <c r="E70" s="1708"/>
      <c r="F70" s="1708"/>
      <c r="G70" s="1708"/>
      <c r="H70" s="1708"/>
      <c r="I70" s="1708"/>
      <c r="J70" s="1708"/>
      <c r="K70" s="1708"/>
      <c r="L70" s="821">
        <f>L40/L41</f>
        <v>0.4807687732347305</v>
      </c>
      <c r="M70" s="543">
        <f>M40/M41</f>
        <v>0.14436958614051973</v>
      </c>
      <c r="N70" s="455">
        <f>N40/N41</f>
        <v>0.67543655318583</v>
      </c>
      <c r="O70" s="821">
        <f>N70-M70</f>
        <v>0.5310669670453102</v>
      </c>
      <c r="P70" s="34" t="str">
        <f>IF(N70&gt;=M70,"OK","NOOK")</f>
        <v>OK</v>
      </c>
      <c r="Q70" s="1301"/>
      <c r="R70" s="2196"/>
      <c r="S70" s="2196"/>
      <c r="T70" s="2197"/>
    </row>
    <row r="71" spans="1:20" ht="14.25" customHeight="1" thickBot="1" thickTop="1">
      <c r="A71" s="1919" t="s">
        <v>399</v>
      </c>
      <c r="B71" s="1920"/>
      <c r="C71" s="1920"/>
      <c r="D71" s="1920"/>
      <c r="E71" s="1920"/>
      <c r="F71" s="1920"/>
      <c r="G71" s="1920"/>
      <c r="H71" s="1920"/>
      <c r="I71" s="1920"/>
      <c r="J71" s="1920"/>
      <c r="K71" s="1920"/>
      <c r="L71" s="125"/>
      <c r="M71" s="819"/>
      <c r="N71" s="820"/>
      <c r="O71" s="40"/>
      <c r="P71" s="756"/>
      <c r="Q71" s="2"/>
      <c r="R71" s="2198"/>
      <c r="S71" s="2198"/>
      <c r="T71" s="2199"/>
    </row>
    <row r="72" spans="1:17" ht="24.75" customHeight="1" thickTop="1">
      <c r="A72" s="1746" t="s">
        <v>656</v>
      </c>
      <c r="B72" s="1708"/>
      <c r="C72" s="1708"/>
      <c r="D72" s="1708"/>
      <c r="E72" s="1708"/>
      <c r="F72" s="1708"/>
      <c r="G72" s="1708"/>
      <c r="H72" s="1708"/>
      <c r="I72" s="1708"/>
      <c r="J72" s="1708"/>
      <c r="K72" s="1747"/>
      <c r="L72" s="138">
        <f>L45/L46</f>
        <v>0</v>
      </c>
      <c r="M72" s="28" t="e">
        <f>M45/M46</f>
        <v>#DIV/0!</v>
      </c>
      <c r="N72" s="186" t="e">
        <f>N45/N46</f>
        <v>#DIV/0!</v>
      </c>
      <c r="O72" s="138" t="e">
        <f>N72-M72</f>
        <v>#DIV/0!</v>
      </c>
      <c r="P72" s="31" t="e">
        <f>IF(N72&gt;=M72,"OK","NOOK")</f>
        <v>#DIV/0!</v>
      </c>
      <c r="Q72" s="2"/>
    </row>
    <row r="73" spans="1:17" ht="25.5" customHeight="1">
      <c r="A73" s="2060" t="s">
        <v>657</v>
      </c>
      <c r="B73" s="1728"/>
      <c r="C73" s="1728"/>
      <c r="D73" s="1728"/>
      <c r="E73" s="1728"/>
      <c r="F73" s="1728"/>
      <c r="G73" s="1728"/>
      <c r="H73" s="1728"/>
      <c r="I73" s="1728"/>
      <c r="J73" s="1728"/>
      <c r="K73" s="2077"/>
      <c r="L73" s="138">
        <f>L47/L48</f>
        <v>0</v>
      </c>
      <c r="M73" s="28" t="e">
        <f>M47/M48</f>
        <v>#DIV/0!</v>
      </c>
      <c r="N73" s="139">
        <f>N47/N48</f>
        <v>1</v>
      </c>
      <c r="O73" s="138" t="e">
        <f>N73-M73</f>
        <v>#DIV/0!</v>
      </c>
      <c r="P73" s="124" t="e">
        <f>IF(N73&gt;=M73,"OK","NOOK")</f>
        <v>#DIV/0!</v>
      </c>
      <c r="Q73" s="2"/>
    </row>
    <row r="74" spans="1:17" ht="19.5" customHeight="1" thickBot="1">
      <c r="A74" s="1924" t="s">
        <v>429</v>
      </c>
      <c r="B74" s="1925"/>
      <c r="C74" s="1925"/>
      <c r="D74" s="1925"/>
      <c r="E74" s="1925"/>
      <c r="F74" s="1925"/>
      <c r="G74" s="1925"/>
      <c r="H74" s="1925"/>
      <c r="I74" s="1925"/>
      <c r="J74" s="1925"/>
      <c r="K74" s="1925"/>
      <c r="L74" s="1925"/>
      <c r="M74" s="1925"/>
      <c r="N74" s="1925"/>
      <c r="O74" s="1925"/>
      <c r="P74" s="1926"/>
      <c r="Q74" s="2"/>
    </row>
    <row r="75" spans="1:17" ht="36" customHeight="1">
      <c r="A75" s="1734" t="s">
        <v>435</v>
      </c>
      <c r="B75" s="1735"/>
      <c r="C75" s="1735"/>
      <c r="D75" s="1735"/>
      <c r="E75" s="1735"/>
      <c r="F75" s="1735"/>
      <c r="G75" s="1735"/>
      <c r="H75" s="1735"/>
      <c r="I75" s="1735"/>
      <c r="J75" s="1735"/>
      <c r="K75" s="1735"/>
      <c r="L75" s="1735"/>
      <c r="M75" s="1735"/>
      <c r="N75" s="1735"/>
      <c r="O75" s="1735"/>
      <c r="P75" s="1736"/>
      <c r="Q75" s="2"/>
    </row>
    <row r="76" spans="1:18" ht="82.5" customHeight="1" thickBot="1">
      <c r="A76" s="1737"/>
      <c r="B76" s="1738"/>
      <c r="C76" s="1738"/>
      <c r="D76" s="1738"/>
      <c r="E76" s="1738"/>
      <c r="F76" s="1738"/>
      <c r="G76" s="1738"/>
      <c r="H76" s="1738"/>
      <c r="I76" s="1738"/>
      <c r="J76" s="1738"/>
      <c r="K76" s="1738"/>
      <c r="L76" s="1738"/>
      <c r="M76" s="1738"/>
      <c r="N76" s="1738"/>
      <c r="O76" s="1738"/>
      <c r="P76" s="1739"/>
      <c r="Q76" s="2"/>
      <c r="R76" s="4"/>
    </row>
    <row r="77" spans="1:16" ht="21" customHeight="1" hidden="1">
      <c r="A77" s="24"/>
      <c r="B77" s="25"/>
      <c r="C77" s="25"/>
      <c r="D77" s="25"/>
      <c r="E77" s="25"/>
      <c r="F77" s="25"/>
      <c r="G77" s="25"/>
      <c r="H77" s="25"/>
      <c r="I77" s="25"/>
      <c r="J77" s="25"/>
      <c r="K77" s="25"/>
      <c r="L77" s="25"/>
      <c r="M77" s="25"/>
      <c r="N77" s="25"/>
      <c r="O77" s="25"/>
      <c r="P77" s="26"/>
    </row>
  </sheetData>
  <sheetProtection/>
  <mergeCells count="89">
    <mergeCell ref="A30:F30"/>
    <mergeCell ref="A39:F39"/>
    <mergeCell ref="A45:F45"/>
    <mergeCell ref="A38:F38"/>
    <mergeCell ref="A37:F37"/>
    <mergeCell ref="A36:F36"/>
    <mergeCell ref="A43:F43"/>
    <mergeCell ref="A31:F31"/>
    <mergeCell ref="A35:F35"/>
    <mergeCell ref="A44:F44"/>
    <mergeCell ref="A66:I66"/>
    <mergeCell ref="A63:K63"/>
    <mergeCell ref="A65:K65"/>
    <mergeCell ref="A51:C51"/>
    <mergeCell ref="E51:F51"/>
    <mergeCell ref="E54:F54"/>
    <mergeCell ref="A54:C54"/>
    <mergeCell ref="E53:F53"/>
    <mergeCell ref="G54:K54"/>
    <mergeCell ref="A72:K72"/>
    <mergeCell ref="G33:P33"/>
    <mergeCell ref="R69:T71"/>
    <mergeCell ref="G44:P44"/>
    <mergeCell ref="A46:F46"/>
    <mergeCell ref="P57:P58"/>
    <mergeCell ref="L57:L58"/>
    <mergeCell ref="A48:F48"/>
    <mergeCell ref="R64:T65"/>
    <mergeCell ref="R61:T62"/>
    <mergeCell ref="A32:F32"/>
    <mergeCell ref="A75:P76"/>
    <mergeCell ref="A68:K68"/>
    <mergeCell ref="A60:K60"/>
    <mergeCell ref="A69:I69"/>
    <mergeCell ref="A74:P74"/>
    <mergeCell ref="A71:K71"/>
    <mergeCell ref="A67:K67"/>
    <mergeCell ref="A64:K64"/>
    <mergeCell ref="A73:K73"/>
    <mergeCell ref="A11:P11"/>
    <mergeCell ref="A19:P19"/>
    <mergeCell ref="A20:P20"/>
    <mergeCell ref="A1:N1"/>
    <mergeCell ref="A2:P2"/>
    <mergeCell ref="A8:P8"/>
    <mergeCell ref="A9:P10"/>
    <mergeCell ref="E5:J5"/>
    <mergeCell ref="E6:J6"/>
    <mergeCell ref="E4:J4"/>
    <mergeCell ref="A24:F24"/>
    <mergeCell ref="A28:F28"/>
    <mergeCell ref="A27:F27"/>
    <mergeCell ref="A12:P16"/>
    <mergeCell ref="G23:P23"/>
    <mergeCell ref="A22:F22"/>
    <mergeCell ref="A23:F23"/>
    <mergeCell ref="A21:P21"/>
    <mergeCell ref="A25:F25"/>
    <mergeCell ref="A17:P17"/>
    <mergeCell ref="A18:P18"/>
    <mergeCell ref="N54:P54"/>
    <mergeCell ref="L51:M51"/>
    <mergeCell ref="L54:M54"/>
    <mergeCell ref="A29:F29"/>
    <mergeCell ref="A26:F26"/>
    <mergeCell ref="G38:P38"/>
    <mergeCell ref="A50:F50"/>
    <mergeCell ref="A40:F40"/>
    <mergeCell ref="A41:F41"/>
    <mergeCell ref="A33:F33"/>
    <mergeCell ref="A49:P49"/>
    <mergeCell ref="A34:F34"/>
    <mergeCell ref="G34:P34"/>
    <mergeCell ref="A47:F47"/>
    <mergeCell ref="A70:K70"/>
    <mergeCell ref="A42:F42"/>
    <mergeCell ref="A61:K61"/>
    <mergeCell ref="A62:K62"/>
    <mergeCell ref="G50:P50"/>
    <mergeCell ref="O57:O58"/>
    <mergeCell ref="A59:K59"/>
    <mergeCell ref="G51:I51"/>
    <mergeCell ref="N57:N58"/>
    <mergeCell ref="N51:P51"/>
    <mergeCell ref="M57:M58"/>
    <mergeCell ref="A57:K58"/>
    <mergeCell ref="A52:C52"/>
    <mergeCell ref="E52:F52"/>
    <mergeCell ref="A53:C53"/>
  </mergeCells>
  <printOptions/>
  <pageMargins left="0.3937007874015748" right="0.3937007874015748" top="0.6692913385826772" bottom="0.1968503937007874" header="0.1968503937007874" footer="0.1968503937007874"/>
  <pageSetup horizontalDpi="600" verticalDpi="600" orientation="landscape" scale="80" r:id="rId1"/>
  <headerFooter alignWithMargins="0">
    <oddHeader>&amp;CComune di INVERUNO</oddHeader>
    <oddFooter>&amp;L&amp;"Tahoma,Corsivo"&amp;8Elenco Processi&amp;R&amp;P</oddFooter>
  </headerFooter>
  <rowBreaks count="1" manualBreakCount="1">
    <brk id="76" max="255" man="1"/>
  </rowBreaks>
</worksheet>
</file>

<file path=xl/worksheets/sheet27.xml><?xml version="1.0" encoding="utf-8"?>
<worksheet xmlns="http://schemas.openxmlformats.org/spreadsheetml/2006/main" xmlns:r="http://schemas.openxmlformats.org/officeDocument/2006/relationships">
  <dimension ref="A1:S84"/>
  <sheetViews>
    <sheetView zoomScalePageLayoutView="0" workbookViewId="0" topLeftCell="A20">
      <selection activeCell="N45" sqref="N45"/>
    </sheetView>
  </sheetViews>
  <sheetFormatPr defaultColWidth="9.140625" defaultRowHeight="12.75"/>
  <cols>
    <col min="1" max="6" width="9.140625" style="274" customWidth="1"/>
    <col min="7" max="7" width="13.00390625" style="274" customWidth="1"/>
    <col min="8" max="9" width="13.8515625" style="274" customWidth="1"/>
    <col min="10" max="10" width="0.2890625" style="274" hidden="1" customWidth="1"/>
    <col min="11" max="11" width="9.140625" style="274" hidden="1" customWidth="1"/>
    <col min="12" max="12" width="15.7109375" style="274" customWidth="1"/>
    <col min="13" max="13" width="13.8515625" style="274" customWidth="1"/>
    <col min="14" max="14" width="14.851562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271</v>
      </c>
      <c r="F4" s="1781"/>
      <c r="G4" s="1781"/>
      <c r="H4" s="1781"/>
      <c r="I4" s="1781"/>
      <c r="J4" s="1781"/>
      <c r="K4" s="276"/>
      <c r="L4" s="276"/>
      <c r="M4" s="276"/>
      <c r="N4" s="276"/>
      <c r="O4" s="276"/>
      <c r="P4" s="278"/>
    </row>
    <row r="5" spans="1:16" ht="12.75">
      <c r="A5" s="275" t="s">
        <v>422</v>
      </c>
      <c r="B5" s="276"/>
      <c r="C5" s="276"/>
      <c r="D5" s="276"/>
      <c r="E5" s="1781" t="s">
        <v>273</v>
      </c>
      <c r="F5" s="1781"/>
      <c r="G5" s="1781"/>
      <c r="H5" s="1781"/>
      <c r="I5" s="1781"/>
      <c r="J5" s="1781"/>
      <c r="K5" s="276"/>
      <c r="L5" s="276"/>
      <c r="M5" s="276"/>
      <c r="N5" s="276"/>
      <c r="O5" s="276"/>
      <c r="P5" s="278"/>
    </row>
    <row r="6" spans="1:16" ht="12.75">
      <c r="A6" s="275" t="s">
        <v>423</v>
      </c>
      <c r="B6" s="276"/>
      <c r="C6" s="276"/>
      <c r="D6" s="276"/>
      <c r="E6" s="1781"/>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576</v>
      </c>
      <c r="B8" s="1774"/>
      <c r="C8" s="1774"/>
      <c r="D8" s="1774"/>
      <c r="E8" s="1774"/>
      <c r="F8" s="1774"/>
      <c r="G8" s="1774"/>
      <c r="H8" s="1774"/>
      <c r="I8" s="1774"/>
      <c r="J8" s="1774"/>
      <c r="K8" s="1774"/>
      <c r="L8" s="1774"/>
      <c r="M8" s="1774"/>
      <c r="N8" s="1774"/>
      <c r="O8" s="1774"/>
      <c r="P8" s="1775"/>
      <c r="Q8" s="282"/>
    </row>
    <row r="9" spans="1:17" ht="12.75" customHeight="1">
      <c r="A9" s="1692" t="s">
        <v>320</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321</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237</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371">
        <f aca="true" t="shared" si="0" ref="J24:J30">(G24+H24+I24)/3</f>
        <v>8616</v>
      </c>
      <c r="K24" s="372"/>
      <c r="L24" s="373">
        <f aca="true" t="shared" si="1" ref="L24:L30">(G24+H24+I24)/3</f>
        <v>8616</v>
      </c>
      <c r="M24" s="374">
        <v>8600</v>
      </c>
      <c r="N24" s="296">
        <f>Caratteristiche!M5</f>
        <v>8604</v>
      </c>
      <c r="O24" s="297"/>
      <c r="P24" s="298"/>
      <c r="Q24" s="299"/>
    </row>
    <row r="25" spans="1:16" ht="11.25" customHeight="1">
      <c r="A25" s="1664" t="s">
        <v>71</v>
      </c>
      <c r="B25" s="1665"/>
      <c r="C25" s="1665"/>
      <c r="D25" s="1665"/>
      <c r="E25" s="1665"/>
      <c r="F25" s="1665"/>
      <c r="G25" s="145">
        <v>2</v>
      </c>
      <c r="H25" s="145">
        <v>2</v>
      </c>
      <c r="I25" s="1158">
        <v>2</v>
      </c>
      <c r="J25" s="81">
        <f t="shared" si="0"/>
        <v>2</v>
      </c>
      <c r="K25" s="82"/>
      <c r="L25" s="307">
        <f t="shared" si="1"/>
        <v>2</v>
      </c>
      <c r="M25" s="303">
        <v>2</v>
      </c>
      <c r="N25" s="304">
        <v>2</v>
      </c>
      <c r="O25" s="305">
        <f aca="true" t="shared" si="2" ref="O25:O30">(N25/L25)-100%</f>
        <v>0</v>
      </c>
      <c r="P25" s="306">
        <f aca="true" t="shared" si="3" ref="P25:P30">(N25/M25)-100%</f>
        <v>0</v>
      </c>
    </row>
    <row r="26" spans="1:16" ht="12.75" customHeight="1">
      <c r="A26" s="1664" t="s">
        <v>1003</v>
      </c>
      <c r="B26" s="1665"/>
      <c r="C26" s="1665"/>
      <c r="D26" s="1665"/>
      <c r="E26" s="1665"/>
      <c r="F26" s="1665"/>
      <c r="G26" s="619">
        <v>32</v>
      </c>
      <c r="H26" s="619">
        <v>32</v>
      </c>
      <c r="I26" s="1160">
        <v>32</v>
      </c>
      <c r="J26" s="81">
        <f t="shared" si="0"/>
        <v>32</v>
      </c>
      <c r="K26" s="82"/>
      <c r="L26" s="307">
        <f t="shared" si="1"/>
        <v>32</v>
      </c>
      <c r="M26" s="308">
        <v>31</v>
      </c>
      <c r="N26" s="309">
        <v>31</v>
      </c>
      <c r="O26" s="305">
        <f t="shared" si="2"/>
        <v>-0.03125</v>
      </c>
      <c r="P26" s="306">
        <f t="shared" si="3"/>
        <v>0</v>
      </c>
    </row>
    <row r="27" spans="1:17" ht="12" customHeight="1">
      <c r="A27" s="1664" t="s">
        <v>509</v>
      </c>
      <c r="B27" s="1665"/>
      <c r="C27" s="1665"/>
      <c r="D27" s="1665"/>
      <c r="E27" s="1665"/>
      <c r="F27" s="1665"/>
      <c r="G27" s="203">
        <v>765.5</v>
      </c>
      <c r="H27" s="116">
        <v>641</v>
      </c>
      <c r="I27" s="1211">
        <v>946</v>
      </c>
      <c r="J27" s="203">
        <f t="shared" si="0"/>
        <v>784.1666666666666</v>
      </c>
      <c r="K27" s="377"/>
      <c r="L27" s="378">
        <f t="shared" si="1"/>
        <v>784.1666666666666</v>
      </c>
      <c r="M27" s="303">
        <v>710</v>
      </c>
      <c r="N27" s="147">
        <v>637.5</v>
      </c>
      <c r="O27" s="305">
        <f t="shared" si="2"/>
        <v>-0.18703506907545164</v>
      </c>
      <c r="P27" s="306">
        <f t="shared" si="3"/>
        <v>-0.102112676056338</v>
      </c>
      <c r="Q27" s="275"/>
    </row>
    <row r="28" spans="1:17" ht="12" customHeight="1">
      <c r="A28" s="1664" t="s">
        <v>510</v>
      </c>
      <c r="B28" s="1665"/>
      <c r="C28" s="1665"/>
      <c r="D28" s="1665"/>
      <c r="E28" s="1665"/>
      <c r="F28" s="1665"/>
      <c r="G28" s="203">
        <v>765.5</v>
      </c>
      <c r="H28" s="116">
        <v>641</v>
      </c>
      <c r="I28" s="1212">
        <v>946</v>
      </c>
      <c r="J28" s="203">
        <f t="shared" si="0"/>
        <v>784.1666666666666</v>
      </c>
      <c r="K28" s="377"/>
      <c r="L28" s="378">
        <f t="shared" si="1"/>
        <v>784.1666666666666</v>
      </c>
      <c r="M28" s="308">
        <v>710</v>
      </c>
      <c r="N28" s="149">
        <v>637.5</v>
      </c>
      <c r="O28" s="305">
        <f t="shared" si="2"/>
        <v>-0.18703506907545164</v>
      </c>
      <c r="P28" s="306">
        <f t="shared" si="3"/>
        <v>-0.102112676056338</v>
      </c>
      <c r="Q28" s="275"/>
    </row>
    <row r="29" spans="1:16" ht="12" customHeight="1">
      <c r="A29" s="1664" t="s">
        <v>511</v>
      </c>
      <c r="B29" s="1665"/>
      <c r="C29" s="1665"/>
      <c r="D29" s="1665"/>
      <c r="E29" s="1665"/>
      <c r="F29" s="1665"/>
      <c r="G29" s="203">
        <v>535</v>
      </c>
      <c r="H29" s="203">
        <v>521</v>
      </c>
      <c r="I29" s="1142">
        <v>475</v>
      </c>
      <c r="J29" s="203">
        <f t="shared" si="0"/>
        <v>510.3333333333333</v>
      </c>
      <c r="K29" s="377"/>
      <c r="L29" s="378">
        <f t="shared" si="1"/>
        <v>510.3333333333333</v>
      </c>
      <c r="M29" s="380">
        <v>466</v>
      </c>
      <c r="N29" s="206">
        <v>465</v>
      </c>
      <c r="O29" s="381">
        <f t="shared" si="2"/>
        <v>-0.08883082952318744</v>
      </c>
      <c r="P29" s="310">
        <f t="shared" si="3"/>
        <v>-0.0021459227467811592</v>
      </c>
    </row>
    <row r="30" spans="1:16" ht="12" customHeight="1">
      <c r="A30" s="1664" t="s">
        <v>512</v>
      </c>
      <c r="B30" s="1665"/>
      <c r="C30" s="1665"/>
      <c r="D30" s="1665"/>
      <c r="E30" s="1665"/>
      <c r="F30" s="1665"/>
      <c r="G30" s="203">
        <v>115</v>
      </c>
      <c r="H30" s="203">
        <v>110</v>
      </c>
      <c r="I30" s="1142">
        <v>100</v>
      </c>
      <c r="J30" s="203">
        <f t="shared" si="0"/>
        <v>108.33333333333333</v>
      </c>
      <c r="K30" s="377"/>
      <c r="L30" s="382">
        <f t="shared" si="1"/>
        <v>108.33333333333333</v>
      </c>
      <c r="M30" s="380">
        <v>100</v>
      </c>
      <c r="N30" s="206">
        <v>100</v>
      </c>
      <c r="O30" s="305">
        <f t="shared" si="2"/>
        <v>-0.07692307692307687</v>
      </c>
      <c r="P30" s="306">
        <f t="shared" si="3"/>
        <v>0</v>
      </c>
    </row>
    <row r="31" spans="1:16" ht="12.75" hidden="1">
      <c r="A31" s="1401"/>
      <c r="B31" s="1402"/>
      <c r="C31" s="1402"/>
      <c r="D31" s="1402"/>
      <c r="E31" s="1402"/>
      <c r="F31" s="1402"/>
      <c r="G31" s="1402"/>
      <c r="H31" s="1402"/>
      <c r="I31" s="1402"/>
      <c r="J31" s="1402"/>
      <c r="K31" s="1402"/>
      <c r="L31" s="1802"/>
      <c r="M31" s="1402"/>
      <c r="N31" s="1402"/>
      <c r="O31" s="1802"/>
      <c r="P31" s="1803"/>
    </row>
    <row r="32" spans="1:18" ht="12.75" customHeight="1">
      <c r="A32" s="1719" t="s">
        <v>426</v>
      </c>
      <c r="B32" s="1720"/>
      <c r="C32" s="1720"/>
      <c r="D32" s="1720"/>
      <c r="E32" s="1720"/>
      <c r="F32" s="1720"/>
      <c r="G32" s="1793"/>
      <c r="H32" s="1793"/>
      <c r="I32" s="1793"/>
      <c r="J32" s="1793"/>
      <c r="K32" s="1793"/>
      <c r="L32" s="1793"/>
      <c r="M32" s="1793"/>
      <c r="N32" s="1793"/>
      <c r="O32" s="1793"/>
      <c r="P32" s="1794"/>
      <c r="R32" s="314"/>
    </row>
    <row r="33" spans="1:18" ht="12.75" customHeight="1">
      <c r="A33" s="1791" t="s">
        <v>513</v>
      </c>
      <c r="B33" s="1792"/>
      <c r="C33" s="1792"/>
      <c r="D33" s="1792"/>
      <c r="E33" s="1792"/>
      <c r="F33" s="1792"/>
      <c r="G33" s="81">
        <v>1</v>
      </c>
      <c r="H33" s="81">
        <v>1</v>
      </c>
      <c r="I33" s="81">
        <v>1</v>
      </c>
      <c r="J33" s="81">
        <f>(G33+H33+I33)/3</f>
        <v>1</v>
      </c>
      <c r="K33" s="82"/>
      <c r="L33" s="307">
        <f>(G33+H33+I33)/3</f>
        <v>1</v>
      </c>
      <c r="M33" s="84">
        <v>1</v>
      </c>
      <c r="N33" s="85">
        <v>1</v>
      </c>
      <c r="O33" s="305">
        <f>(N33/L33)-100%</f>
        <v>0</v>
      </c>
      <c r="P33" s="306">
        <f>(N33/M33)-100%</f>
        <v>0</v>
      </c>
      <c r="R33" s="314"/>
    </row>
    <row r="34" spans="1:18" ht="12.75" customHeight="1">
      <c r="A34" s="1664"/>
      <c r="B34" s="1665"/>
      <c r="C34" s="1665"/>
      <c r="D34" s="1665"/>
      <c r="E34" s="1665"/>
      <c r="F34" s="1665"/>
      <c r="G34" s="81"/>
      <c r="H34" s="81"/>
      <c r="I34" s="81"/>
      <c r="J34" s="81">
        <f>(G34+H34+I34)/3</f>
        <v>0</v>
      </c>
      <c r="K34" s="82"/>
      <c r="L34" s="83">
        <f>(G34+H34+I34)/3</f>
        <v>0</v>
      </c>
      <c r="M34" s="84"/>
      <c r="N34" s="85"/>
      <c r="O34" s="86" t="e">
        <f>(N34/L34)-100%</f>
        <v>#DIV/0!</v>
      </c>
      <c r="P34" s="87" t="e">
        <f>(N34/M34)-100%</f>
        <v>#DIV/0!</v>
      </c>
      <c r="R34" s="314"/>
    </row>
    <row r="35" spans="1:18" ht="12.75" customHeight="1">
      <c r="A35" s="1795"/>
      <c r="B35" s="1796"/>
      <c r="C35" s="1796"/>
      <c r="D35" s="1796"/>
      <c r="E35" s="1796"/>
      <c r="F35" s="1796"/>
      <c r="G35" s="90"/>
      <c r="H35" s="90"/>
      <c r="I35" s="90"/>
      <c r="J35" s="90">
        <f>(G35+H35+I35)/3</f>
        <v>0</v>
      </c>
      <c r="K35" s="91"/>
      <c r="L35" s="92">
        <f>(G35+H35+I35)/3</f>
        <v>0</v>
      </c>
      <c r="M35" s="93"/>
      <c r="N35" s="94"/>
      <c r="O35" s="88" t="e">
        <f>(N35/L35)-100%</f>
        <v>#DIV/0!</v>
      </c>
      <c r="P35" s="89" t="e">
        <f>(N35/M35)-100%</f>
        <v>#DIV/0!</v>
      </c>
      <c r="R35" s="314"/>
    </row>
    <row r="36" spans="1:16" ht="14.25" customHeight="1">
      <c r="A36" s="1719" t="s">
        <v>427</v>
      </c>
      <c r="B36" s="1720"/>
      <c r="C36" s="1720"/>
      <c r="D36" s="1720"/>
      <c r="E36" s="1720"/>
      <c r="F36" s="1720"/>
      <c r="G36" s="1720"/>
      <c r="H36" s="1720"/>
      <c r="I36" s="1720"/>
      <c r="J36" s="1720"/>
      <c r="K36" s="1720"/>
      <c r="L36" s="1720"/>
      <c r="M36" s="1720"/>
      <c r="N36" s="1720"/>
      <c r="O36" s="1720"/>
      <c r="P36" s="1721"/>
    </row>
    <row r="37" spans="1:16" ht="16.5" customHeight="1">
      <c r="A37" s="1806" t="s">
        <v>268</v>
      </c>
      <c r="B37" s="1807"/>
      <c r="C37" s="1807"/>
      <c r="D37" s="1807"/>
      <c r="E37" s="1807"/>
      <c r="F37" s="2206"/>
      <c r="G37" s="383">
        <v>107596.64</v>
      </c>
      <c r="H37" s="384">
        <v>101638.09</v>
      </c>
      <c r="I37" s="384">
        <v>98775.6</v>
      </c>
      <c r="J37" s="252">
        <f>(G37+H37+I37)/3</f>
        <v>102670.10999999999</v>
      </c>
      <c r="K37" s="252"/>
      <c r="L37" s="315">
        <f>(G37+H37+I37)/3</f>
        <v>102670.10999999999</v>
      </c>
      <c r="M37" s="385">
        <v>103040.21</v>
      </c>
      <c r="N37" s="1125">
        <f>'[1]COSTO PROCESSO'!$L$958</f>
        <v>98089.2555</v>
      </c>
      <c r="O37" s="297">
        <f>(N37/L37)-100%</f>
        <v>-0.044617216247260116</v>
      </c>
      <c r="P37" s="298">
        <f>(N37/M37)-100%</f>
        <v>-0.04804876174068362</v>
      </c>
    </row>
    <row r="38" spans="1:16" ht="12.75">
      <c r="A38" s="1454" t="s">
        <v>514</v>
      </c>
      <c r="B38" s="1456"/>
      <c r="C38" s="1456"/>
      <c r="D38" s="1456"/>
      <c r="E38" s="1456"/>
      <c r="F38" s="1456"/>
      <c r="G38" s="203">
        <v>535</v>
      </c>
      <c r="H38" s="203">
        <v>521</v>
      </c>
      <c r="I38" s="203">
        <v>521</v>
      </c>
      <c r="J38" s="267">
        <f>(G38+H38+I38)/3</f>
        <v>525.6666666666666</v>
      </c>
      <c r="K38" s="386"/>
      <c r="L38" s="378">
        <f>(G38+H38+I38)/3</f>
        <v>525.6666666666666</v>
      </c>
      <c r="M38" s="379">
        <v>466</v>
      </c>
      <c r="N38" s="207">
        <v>470</v>
      </c>
      <c r="O38" s="305">
        <f>(N38/L38)-100%</f>
        <v>-0.10589727330374121</v>
      </c>
      <c r="P38" s="306">
        <f>(N38/M38)-100%</f>
        <v>0.008583690987124415</v>
      </c>
    </row>
    <row r="39" spans="1:16" ht="12.75">
      <c r="A39" s="1454"/>
      <c r="B39" s="1456"/>
      <c r="C39" s="1456"/>
      <c r="D39" s="1456"/>
      <c r="E39" s="1456"/>
      <c r="F39" s="1456"/>
      <c r="G39" s="109"/>
      <c r="H39" s="109"/>
      <c r="I39" s="109"/>
      <c r="J39" s="74">
        <f>(G39+H39+I39)/3</f>
        <v>0</v>
      </c>
      <c r="K39" s="75"/>
      <c r="L39" s="181"/>
      <c r="M39" s="110"/>
      <c r="N39" s="111"/>
      <c r="O39" s="86" t="e">
        <f>(N39/L39)-100%</f>
        <v>#DIV/0!</v>
      </c>
      <c r="P39" s="87" t="e">
        <f>(N39/M39)-100%</f>
        <v>#DIV/0!</v>
      </c>
    </row>
    <row r="40" spans="1:16" ht="12.75">
      <c r="A40" s="1664"/>
      <c r="B40" s="1665"/>
      <c r="C40" s="1665"/>
      <c r="D40" s="1665"/>
      <c r="E40" s="1665"/>
      <c r="F40" s="1665"/>
      <c r="G40" s="116"/>
      <c r="H40" s="116"/>
      <c r="I40" s="116"/>
      <c r="J40" s="81">
        <f>(G40+H40+I40)/3</f>
        <v>0</v>
      </c>
      <c r="K40" s="82"/>
      <c r="L40" s="83"/>
      <c r="M40" s="118"/>
      <c r="N40" s="119"/>
      <c r="O40" s="86" t="e">
        <f>(N40/L40)-100%</f>
        <v>#DIV/0!</v>
      </c>
      <c r="P40" s="87" t="e">
        <f>(N40/M40)-100%</f>
        <v>#DIV/0!</v>
      </c>
    </row>
    <row r="41" spans="1:19" ht="12" customHeight="1">
      <c r="A41" s="1719" t="s">
        <v>428</v>
      </c>
      <c r="B41" s="1720"/>
      <c r="C41" s="1720"/>
      <c r="D41" s="1720"/>
      <c r="E41" s="1720"/>
      <c r="F41" s="1720"/>
      <c r="G41" s="1720"/>
      <c r="H41" s="1720"/>
      <c r="I41" s="1720"/>
      <c r="J41" s="1720"/>
      <c r="K41" s="1720"/>
      <c r="L41" s="1720"/>
      <c r="M41" s="1720"/>
      <c r="N41" s="1720"/>
      <c r="O41" s="1720"/>
      <c r="P41" s="1721"/>
      <c r="S41" s="316"/>
    </row>
    <row r="42" spans="1:16" ht="12.75">
      <c r="A42" s="1624" t="s">
        <v>515</v>
      </c>
      <c r="B42" s="1625"/>
      <c r="C42" s="1625"/>
      <c r="D42" s="1625"/>
      <c r="E42" s="1625"/>
      <c r="F42" s="1881"/>
      <c r="G42" s="1127">
        <v>0</v>
      </c>
      <c r="H42" s="1127">
        <v>0</v>
      </c>
      <c r="I42" s="1127">
        <f>Organizzazione!I5</f>
        <v>0</v>
      </c>
      <c r="J42" s="1127"/>
      <c r="K42" s="1128"/>
      <c r="L42" s="302">
        <f aca="true" t="shared" si="4" ref="L42:L48">(G42+H42+I42)/3</f>
        <v>0</v>
      </c>
      <c r="M42" s="1129">
        <f>Organizzazione!K5</f>
        <v>0</v>
      </c>
      <c r="N42" s="1130"/>
      <c r="O42" s="305" t="e">
        <f aca="true" t="shared" si="5" ref="O42:O49">(N42/L42)-100%</f>
        <v>#DIV/0!</v>
      </c>
      <c r="P42" s="306" t="e">
        <f aca="true" t="shared" si="6" ref="P42:P49">(N42/M42)-100%</f>
        <v>#DIV/0!</v>
      </c>
    </row>
    <row r="43" spans="1:16" ht="12.75">
      <c r="A43" s="1624" t="s">
        <v>1357</v>
      </c>
      <c r="B43" s="1625"/>
      <c r="C43" s="1625"/>
      <c r="D43" s="1625"/>
      <c r="E43" s="1625"/>
      <c r="F43" s="1881"/>
      <c r="G43" s="1127">
        <v>6</v>
      </c>
      <c r="H43" s="1127">
        <v>6</v>
      </c>
      <c r="I43" s="1127">
        <f>Organizzazione!I6</f>
        <v>6</v>
      </c>
      <c r="J43" s="1127"/>
      <c r="K43" s="1128"/>
      <c r="L43" s="490">
        <f t="shared" si="4"/>
        <v>6</v>
      </c>
      <c r="M43" s="1129">
        <f>Organizzazione!K6</f>
        <v>6</v>
      </c>
      <c r="N43" s="1131">
        <v>6</v>
      </c>
      <c r="O43" s="305">
        <f t="shared" si="5"/>
        <v>0</v>
      </c>
      <c r="P43" s="306">
        <f t="shared" si="6"/>
        <v>0</v>
      </c>
    </row>
    <row r="44" spans="1:16" ht="12.75">
      <c r="A44" s="1624" t="s">
        <v>1358</v>
      </c>
      <c r="B44" s="1625"/>
      <c r="C44" s="1625"/>
      <c r="D44" s="1625"/>
      <c r="E44" s="1625"/>
      <c r="F44" s="1881"/>
      <c r="G44" s="268">
        <v>2011</v>
      </c>
      <c r="H44" s="268">
        <v>1737</v>
      </c>
      <c r="I44" s="268">
        <v>1234</v>
      </c>
      <c r="J44" s="268"/>
      <c r="K44" s="387"/>
      <c r="L44" s="378">
        <f t="shared" si="4"/>
        <v>1660.6666666666667</v>
      </c>
      <c r="M44" s="388">
        <v>1327</v>
      </c>
      <c r="N44" s="389">
        <v>1310</v>
      </c>
      <c r="O44" s="305">
        <f t="shared" si="5"/>
        <v>-0.21116017663588926</v>
      </c>
      <c r="P44" s="306">
        <f t="shared" si="6"/>
        <v>-0.012810851544837965</v>
      </c>
    </row>
    <row r="45" spans="1:16" ht="12.75">
      <c r="A45" s="2207" t="s">
        <v>1359</v>
      </c>
      <c r="B45" s="2207"/>
      <c r="C45" s="2207"/>
      <c r="D45" s="2207"/>
      <c r="E45" s="2207"/>
      <c r="F45" s="2208"/>
      <c r="G45" s="390">
        <v>59620</v>
      </c>
      <c r="H45" s="390">
        <v>59667</v>
      </c>
      <c r="I45" s="390">
        <v>59872</v>
      </c>
      <c r="J45" s="268"/>
      <c r="K45" s="387"/>
      <c r="L45" s="391">
        <f t="shared" si="4"/>
        <v>59719.666666666664</v>
      </c>
      <c r="M45" s="388">
        <v>59500</v>
      </c>
      <c r="N45" s="1126">
        <v>59500</v>
      </c>
      <c r="O45" s="305">
        <f t="shared" si="5"/>
        <v>-0.003678296931775682</v>
      </c>
      <c r="P45" s="306">
        <f t="shared" si="6"/>
        <v>0</v>
      </c>
    </row>
    <row r="46" spans="1:16" ht="12.75">
      <c r="A46" s="1818" t="s">
        <v>1360</v>
      </c>
      <c r="B46" s="1819"/>
      <c r="C46" s="1819"/>
      <c r="D46" s="1819"/>
      <c r="E46" s="1819"/>
      <c r="F46" s="1819"/>
      <c r="G46" s="392"/>
      <c r="H46" s="392"/>
      <c r="I46" s="392"/>
      <c r="J46" s="392"/>
      <c r="K46" s="393"/>
      <c r="L46" s="394">
        <f t="shared" si="4"/>
        <v>0</v>
      </c>
      <c r="M46" s="395"/>
      <c r="N46" s="396"/>
      <c r="O46" s="305" t="e">
        <f t="shared" si="5"/>
        <v>#DIV/0!</v>
      </c>
      <c r="P46" s="306" t="e">
        <f t="shared" si="6"/>
        <v>#DIV/0!</v>
      </c>
    </row>
    <row r="47" spans="1:16" ht="12.75">
      <c r="A47" s="1818" t="s">
        <v>1361</v>
      </c>
      <c r="B47" s="1819"/>
      <c r="C47" s="1819"/>
      <c r="D47" s="1819"/>
      <c r="E47" s="1819"/>
      <c r="F47" s="1819"/>
      <c r="G47" s="268">
        <v>370</v>
      </c>
      <c r="H47" s="268">
        <v>365</v>
      </c>
      <c r="I47" s="268">
        <v>380</v>
      </c>
      <c r="J47" s="268"/>
      <c r="K47" s="387"/>
      <c r="L47" s="391">
        <f t="shared" si="4"/>
        <v>371.6666666666667</v>
      </c>
      <c r="M47" s="388">
        <v>390</v>
      </c>
      <c r="N47" s="389">
        <v>380</v>
      </c>
      <c r="O47" s="305">
        <f t="shared" si="5"/>
        <v>0.022421524663676973</v>
      </c>
      <c r="P47" s="306">
        <f t="shared" si="6"/>
        <v>-0.02564102564102566</v>
      </c>
    </row>
    <row r="48" spans="1:16" ht="12.75">
      <c r="A48" s="1818" t="s">
        <v>1362</v>
      </c>
      <c r="B48" s="1819"/>
      <c r="C48" s="1819"/>
      <c r="D48" s="1819"/>
      <c r="E48" s="1819"/>
      <c r="F48" s="1819"/>
      <c r="G48" s="268">
        <v>8500</v>
      </c>
      <c r="H48" s="268">
        <v>8550</v>
      </c>
      <c r="I48" s="268">
        <v>9000</v>
      </c>
      <c r="J48" s="268"/>
      <c r="K48" s="387"/>
      <c r="L48" s="391">
        <f t="shared" si="4"/>
        <v>8683.333333333334</v>
      </c>
      <c r="M48" s="388">
        <v>8600</v>
      </c>
      <c r="N48" s="389">
        <v>8500</v>
      </c>
      <c r="O48" s="305">
        <f t="shared" si="5"/>
        <v>-0.021113243761996192</v>
      </c>
      <c r="P48" s="306">
        <f t="shared" si="6"/>
        <v>-0.011627906976744207</v>
      </c>
    </row>
    <row r="49" spans="1:16" ht="13.5" customHeight="1" thickBot="1">
      <c r="A49" s="2202"/>
      <c r="B49" s="2203"/>
      <c r="C49" s="2203"/>
      <c r="D49" s="2203"/>
      <c r="E49" s="2203"/>
      <c r="F49" s="2204"/>
      <c r="G49" s="90"/>
      <c r="H49" s="90"/>
      <c r="I49" s="90"/>
      <c r="J49" s="90"/>
      <c r="K49" s="91"/>
      <c r="L49" s="178"/>
      <c r="M49" s="93"/>
      <c r="N49" s="94"/>
      <c r="O49" s="397" t="e">
        <f t="shared" si="5"/>
        <v>#DIV/0!</v>
      </c>
      <c r="P49" s="398" t="e">
        <f t="shared" si="6"/>
        <v>#DIV/0!</v>
      </c>
    </row>
    <row r="50" spans="1:16" ht="18.75" customHeight="1" thickBot="1">
      <c r="A50" s="1933"/>
      <c r="B50" s="1934"/>
      <c r="C50" s="1934"/>
      <c r="D50" s="1934"/>
      <c r="E50" s="1934"/>
      <c r="F50" s="1934"/>
      <c r="G50" s="1934"/>
      <c r="H50" s="1934"/>
      <c r="I50" s="1934"/>
      <c r="J50" s="1934"/>
      <c r="K50" s="1934"/>
      <c r="L50" s="1934"/>
      <c r="M50" s="1934"/>
      <c r="N50" s="1934"/>
      <c r="O50" s="1934"/>
      <c r="P50" s="1935"/>
    </row>
    <row r="51" spans="1:16" ht="12.75">
      <c r="A51" s="1823" t="s">
        <v>430</v>
      </c>
      <c r="B51" s="1824"/>
      <c r="C51" s="1824"/>
      <c r="D51" s="1824"/>
      <c r="E51" s="1824"/>
      <c r="F51" s="1825"/>
      <c r="G51" s="1808" t="s">
        <v>434</v>
      </c>
      <c r="H51" s="1809"/>
      <c r="I51" s="1809"/>
      <c r="J51" s="1809"/>
      <c r="K51" s="1809"/>
      <c r="L51" s="1809"/>
      <c r="M51" s="1809"/>
      <c r="N51" s="1809"/>
      <c r="O51" s="1809"/>
      <c r="P51" s="1810"/>
    </row>
    <row r="52" spans="1:16" ht="26.25" customHeight="1">
      <c r="A52" s="1680" t="s">
        <v>1234</v>
      </c>
      <c r="B52" s="1681"/>
      <c r="C52" s="1682"/>
      <c r="D52" s="319" t="s">
        <v>432</v>
      </c>
      <c r="E52" s="1698" t="s">
        <v>675</v>
      </c>
      <c r="F52" s="1699"/>
      <c r="G52" s="1680" t="s">
        <v>1235</v>
      </c>
      <c r="H52" s="1681"/>
      <c r="I52" s="1681"/>
      <c r="J52" s="320"/>
      <c r="K52" s="320"/>
      <c r="L52" s="1695" t="s">
        <v>1236</v>
      </c>
      <c r="M52" s="1682"/>
      <c r="N52" s="1681" t="s">
        <v>1237</v>
      </c>
      <c r="O52" s="1681"/>
      <c r="P52" s="1726"/>
    </row>
    <row r="53" spans="1:16" ht="12.75">
      <c r="A53" s="1675" t="s">
        <v>990</v>
      </c>
      <c r="B53" s="1676"/>
      <c r="C53" s="1677"/>
      <c r="D53" s="321" t="s">
        <v>836</v>
      </c>
      <c r="E53" s="1678">
        <v>0.9</v>
      </c>
      <c r="F53" s="1679"/>
      <c r="G53" s="1675"/>
      <c r="H53" s="1676"/>
      <c r="I53" s="1676"/>
      <c r="J53" s="1676"/>
      <c r="K53" s="1677"/>
      <c r="L53" s="1700"/>
      <c r="M53" s="1677"/>
      <c r="N53" s="1700"/>
      <c r="O53" s="1676"/>
      <c r="P53" s="1679"/>
    </row>
    <row r="54" spans="1:16" ht="12.75">
      <c r="A54" s="1675" t="s">
        <v>834</v>
      </c>
      <c r="B54" s="1676"/>
      <c r="C54" s="1677"/>
      <c r="D54" s="321" t="s">
        <v>837</v>
      </c>
      <c r="E54" s="1678">
        <v>0.1</v>
      </c>
      <c r="F54" s="1679"/>
      <c r="G54" s="1675"/>
      <c r="H54" s="1676"/>
      <c r="I54" s="1676"/>
      <c r="J54" s="1676"/>
      <c r="K54" s="1677"/>
      <c r="L54" s="1700"/>
      <c r="M54" s="1677"/>
      <c r="N54" s="1700"/>
      <c r="O54" s="1676"/>
      <c r="P54" s="1679"/>
    </row>
    <row r="55" spans="1:16" ht="13.5" thickBot="1">
      <c r="A55" s="1670"/>
      <c r="B55" s="1671"/>
      <c r="C55" s="1672"/>
      <c r="D55" s="322"/>
      <c r="E55" s="1671"/>
      <c r="F55" s="1674"/>
      <c r="G55" s="1670"/>
      <c r="H55" s="1671"/>
      <c r="I55" s="1671"/>
      <c r="J55" s="1671"/>
      <c r="K55" s="1672"/>
      <c r="L55" s="1685"/>
      <c r="M55" s="1672"/>
      <c r="N55" s="1685"/>
      <c r="O55" s="1671"/>
      <c r="P55" s="1674"/>
    </row>
    <row r="56" spans="1:17" ht="13.5">
      <c r="A56" s="103"/>
      <c r="B56" s="6"/>
      <c r="C56" s="6"/>
      <c r="D56" s="6"/>
      <c r="E56" s="6"/>
      <c r="F56" s="6"/>
      <c r="G56" s="6"/>
      <c r="H56" s="6"/>
      <c r="I56" s="6"/>
      <c r="J56" s="6"/>
      <c r="K56" s="6"/>
      <c r="L56" s="6"/>
      <c r="M56" s="6"/>
      <c r="N56" s="6"/>
      <c r="O56" s="6"/>
      <c r="P56" s="50"/>
      <c r="Q56" s="282"/>
    </row>
    <row r="57" spans="1:17" ht="14.25" thickBot="1">
      <c r="A57" s="103"/>
      <c r="B57" s="6"/>
      <c r="C57" s="6"/>
      <c r="D57" s="6"/>
      <c r="E57" s="6"/>
      <c r="F57" s="6"/>
      <c r="G57" s="6"/>
      <c r="H57" s="6"/>
      <c r="I57" s="6"/>
      <c r="J57" s="6"/>
      <c r="K57" s="6"/>
      <c r="L57" s="6"/>
      <c r="M57" s="6"/>
      <c r="N57" s="6"/>
      <c r="O57" s="49"/>
      <c r="P57" s="51"/>
      <c r="Q57" s="282"/>
    </row>
    <row r="58" spans="1:17" ht="12.75" customHeight="1">
      <c r="A58" s="1755" t="s">
        <v>196</v>
      </c>
      <c r="B58" s="1756"/>
      <c r="C58" s="1756"/>
      <c r="D58" s="1756"/>
      <c r="E58" s="1756"/>
      <c r="F58" s="1756"/>
      <c r="G58" s="1756"/>
      <c r="H58" s="1756"/>
      <c r="I58" s="1756"/>
      <c r="J58" s="1756"/>
      <c r="K58" s="1757"/>
      <c r="L58" s="1812" t="s">
        <v>1250</v>
      </c>
      <c r="M58" s="1752" t="s">
        <v>1249</v>
      </c>
      <c r="N58" s="1789" t="s">
        <v>200</v>
      </c>
      <c r="O58" s="1816" t="s">
        <v>402</v>
      </c>
      <c r="P58" s="1797" t="s">
        <v>401</v>
      </c>
      <c r="Q58" s="282"/>
    </row>
    <row r="59" spans="1:17" ht="16.5" customHeight="1" thickBot="1">
      <c r="A59" s="1758"/>
      <c r="B59" s="1759"/>
      <c r="C59" s="1759"/>
      <c r="D59" s="1759"/>
      <c r="E59" s="1759"/>
      <c r="F59" s="1759"/>
      <c r="G59" s="1759"/>
      <c r="H59" s="1759"/>
      <c r="I59" s="1759"/>
      <c r="J59" s="1759"/>
      <c r="K59" s="1760"/>
      <c r="L59" s="1813"/>
      <c r="M59" s="1753"/>
      <c r="N59" s="1790"/>
      <c r="O59" s="1817"/>
      <c r="P59" s="1798"/>
      <c r="Q59" s="282"/>
    </row>
    <row r="60" spans="1:17" ht="16.5" customHeight="1" thickBot="1" thickTop="1">
      <c r="A60" s="1709" t="s">
        <v>396</v>
      </c>
      <c r="B60" s="1710"/>
      <c r="C60" s="1710"/>
      <c r="D60" s="1710"/>
      <c r="E60" s="1710"/>
      <c r="F60" s="1710"/>
      <c r="G60" s="1710"/>
      <c r="H60" s="1710"/>
      <c r="I60" s="1710"/>
      <c r="J60" s="1710"/>
      <c r="K60" s="1711"/>
      <c r="L60" s="323"/>
      <c r="M60" s="323"/>
      <c r="N60" s="324"/>
      <c r="O60" s="323"/>
      <c r="P60" s="325"/>
      <c r="Q60" s="282"/>
    </row>
    <row r="61" spans="1:19" ht="23.25" customHeight="1" thickTop="1">
      <c r="A61" s="1751" t="s">
        <v>1004</v>
      </c>
      <c r="B61" s="1704"/>
      <c r="C61" s="1704"/>
      <c r="D61" s="1704"/>
      <c r="E61" s="1704"/>
      <c r="F61" s="1704"/>
      <c r="G61" s="1704"/>
      <c r="H61" s="1704"/>
      <c r="I61" s="1704"/>
      <c r="J61" s="1704"/>
      <c r="K61" s="1705"/>
      <c r="L61" s="362">
        <f>L25/L26</f>
        <v>0.0625</v>
      </c>
      <c r="M61" s="399">
        <f>M25/M26</f>
        <v>0.06451612903225806</v>
      </c>
      <c r="N61" s="333">
        <f>N25/N26</f>
        <v>0.06451612903225806</v>
      </c>
      <c r="O61" s="331">
        <f>N61-M61</f>
        <v>0</v>
      </c>
      <c r="P61" s="330" t="str">
        <f>IF(N61&lt;=M61,"OK","NOOK")</f>
        <v>OK</v>
      </c>
      <c r="Q61" s="282"/>
      <c r="R61" s="299"/>
      <c r="S61" s="299"/>
    </row>
    <row r="62" spans="1:17" ht="24.75" customHeight="1">
      <c r="A62" s="1746" t="s">
        <v>1005</v>
      </c>
      <c r="B62" s="1708"/>
      <c r="C62" s="1708"/>
      <c r="D62" s="1708"/>
      <c r="E62" s="1708"/>
      <c r="F62" s="1708"/>
      <c r="G62" s="1708"/>
      <c r="H62" s="1708"/>
      <c r="I62" s="1708"/>
      <c r="J62" s="1708"/>
      <c r="K62" s="1747"/>
      <c r="L62" s="329">
        <f>L24/L26</f>
        <v>269.25</v>
      </c>
      <c r="M62" s="400">
        <f>M24/M26</f>
        <v>277.4193548387097</v>
      </c>
      <c r="N62" s="401">
        <f>N24/N26</f>
        <v>277.5483870967742</v>
      </c>
      <c r="O62" s="331">
        <f>N62-M62</f>
        <v>0.12903225806451246</v>
      </c>
      <c r="P62" s="330" t="str">
        <f>IF(N62&gt;=M62,"OK","NOOK")</f>
        <v>OK</v>
      </c>
      <c r="Q62" s="282"/>
    </row>
    <row r="63" spans="1:17" ht="24.75" customHeight="1">
      <c r="A63" s="1746" t="s">
        <v>1363</v>
      </c>
      <c r="B63" s="1708"/>
      <c r="C63" s="1708"/>
      <c r="D63" s="1708"/>
      <c r="E63" s="1708"/>
      <c r="F63" s="1708"/>
      <c r="G63" s="1708"/>
      <c r="H63" s="1708"/>
      <c r="I63" s="1708"/>
      <c r="J63" s="1708"/>
      <c r="K63" s="1747"/>
      <c r="L63" s="331">
        <f>L27/L28</f>
        <v>1</v>
      </c>
      <c r="M63" s="402">
        <f>M27/M28</f>
        <v>1</v>
      </c>
      <c r="N63" s="403">
        <f>N27/N28</f>
        <v>1</v>
      </c>
      <c r="O63" s="331">
        <f>N63-M63</f>
        <v>0</v>
      </c>
      <c r="P63" s="330" t="str">
        <f>IF(N63&lt;=M63,"OK","NOOK")</f>
        <v>OK</v>
      </c>
      <c r="Q63" s="282"/>
    </row>
    <row r="64" spans="1:17" ht="24.75" customHeight="1">
      <c r="A64" s="1826"/>
      <c r="B64" s="1708"/>
      <c r="C64" s="1708"/>
      <c r="D64" s="1708"/>
      <c r="E64" s="1708"/>
      <c r="F64" s="1708"/>
      <c r="G64" s="1708"/>
      <c r="H64" s="1708"/>
      <c r="I64" s="1832"/>
      <c r="J64" s="1706"/>
      <c r="K64" s="1706"/>
      <c r="L64" s="404"/>
      <c r="M64" s="405"/>
      <c r="N64" s="406"/>
      <c r="O64" s="404"/>
      <c r="P64" s="407"/>
      <c r="Q64" s="282"/>
    </row>
    <row r="65" spans="1:17" ht="24.75" customHeight="1" thickBot="1">
      <c r="A65" s="1836"/>
      <c r="B65" s="1837"/>
      <c r="C65" s="1837"/>
      <c r="D65" s="1837"/>
      <c r="E65" s="1837"/>
      <c r="F65" s="1837"/>
      <c r="G65" s="1837"/>
      <c r="H65" s="1837"/>
      <c r="I65" s="1837"/>
      <c r="J65" s="1706"/>
      <c r="K65" s="1706"/>
      <c r="L65" s="408"/>
      <c r="M65" s="409"/>
      <c r="N65" s="410"/>
      <c r="O65" s="408"/>
      <c r="P65" s="407"/>
      <c r="Q65" s="282"/>
    </row>
    <row r="66" spans="1:17" ht="15" customHeight="1" thickBot="1" thickTop="1">
      <c r="A66" s="1709" t="s">
        <v>397</v>
      </c>
      <c r="B66" s="1710"/>
      <c r="C66" s="1710"/>
      <c r="D66" s="1710"/>
      <c r="E66" s="1710"/>
      <c r="F66" s="1710"/>
      <c r="G66" s="1710"/>
      <c r="H66" s="1710"/>
      <c r="I66" s="1710"/>
      <c r="J66" s="1710"/>
      <c r="K66" s="1711"/>
      <c r="L66" s="411"/>
      <c r="M66" s="412"/>
      <c r="N66" s="324"/>
      <c r="O66" s="323"/>
      <c r="P66" s="336"/>
      <c r="Q66" s="282"/>
    </row>
    <row r="67" spans="1:17" ht="24" customHeight="1" thickTop="1">
      <c r="A67" s="2079" t="s">
        <v>1364</v>
      </c>
      <c r="B67" s="1716"/>
      <c r="C67" s="1716"/>
      <c r="D67" s="1716"/>
      <c r="E67" s="1716"/>
      <c r="F67" s="1716"/>
      <c r="G67" s="1716"/>
      <c r="H67" s="1716"/>
      <c r="I67" s="1716"/>
      <c r="J67" s="1716"/>
      <c r="K67" s="2180"/>
      <c r="L67" s="326">
        <f>L34</f>
        <v>0</v>
      </c>
      <c r="M67" s="327">
        <f>M33</f>
        <v>1</v>
      </c>
      <c r="N67" s="328">
        <f>N34</f>
        <v>0</v>
      </c>
      <c r="O67" s="329">
        <f>N67-M67</f>
        <v>-1</v>
      </c>
      <c r="P67" s="330" t="str">
        <f>IF(N67&lt;=M67,"OK","NOOK")</f>
        <v>OK</v>
      </c>
      <c r="Q67" s="413"/>
    </row>
    <row r="68" spans="1:17" ht="21" customHeight="1">
      <c r="A68" s="1712"/>
      <c r="B68" s="1713"/>
      <c r="C68" s="1713"/>
      <c r="D68" s="1713"/>
      <c r="E68" s="1713"/>
      <c r="F68" s="1713"/>
      <c r="G68" s="1713"/>
      <c r="H68" s="1713"/>
      <c r="I68" s="1713"/>
      <c r="J68" s="1713"/>
      <c r="K68" s="1714"/>
      <c r="L68" s="414"/>
      <c r="M68" s="415"/>
      <c r="N68" s="416"/>
      <c r="O68" s="404"/>
      <c r="P68" s="407"/>
      <c r="Q68" s="282"/>
    </row>
    <row r="69" spans="1:17" ht="21" customHeight="1">
      <c r="A69" s="1712"/>
      <c r="B69" s="1713"/>
      <c r="C69" s="1713"/>
      <c r="D69" s="1713"/>
      <c r="E69" s="1713"/>
      <c r="F69" s="1713"/>
      <c r="G69" s="1713"/>
      <c r="H69" s="1713"/>
      <c r="I69" s="1713"/>
      <c r="J69" s="1713"/>
      <c r="K69" s="1714"/>
      <c r="L69" s="414"/>
      <c r="M69" s="415"/>
      <c r="N69" s="416"/>
      <c r="O69" s="408"/>
      <c r="P69" s="417"/>
      <c r="Q69" s="282"/>
    </row>
    <row r="70" spans="1:17" ht="25.5" customHeight="1" thickBot="1">
      <c r="A70" s="1761"/>
      <c r="B70" s="1730"/>
      <c r="C70" s="1730"/>
      <c r="D70" s="1730"/>
      <c r="E70" s="1730"/>
      <c r="F70" s="1730"/>
      <c r="G70" s="1730"/>
      <c r="H70" s="1730"/>
      <c r="I70" s="1730"/>
      <c r="J70" s="1730"/>
      <c r="K70" s="1762"/>
      <c r="L70" s="339"/>
      <c r="M70" s="418"/>
      <c r="N70" s="341"/>
      <c r="O70" s="342"/>
      <c r="P70" s="343"/>
      <c r="Q70" s="282"/>
    </row>
    <row r="71" spans="1:17" ht="15" customHeight="1" thickBot="1" thickTop="1">
      <c r="A71" s="1709" t="s">
        <v>398</v>
      </c>
      <c r="B71" s="1710"/>
      <c r="C71" s="1710"/>
      <c r="D71" s="1710"/>
      <c r="E71" s="1710"/>
      <c r="F71" s="1710"/>
      <c r="G71" s="1710"/>
      <c r="H71" s="1710"/>
      <c r="I71" s="1710"/>
      <c r="J71" s="1710"/>
      <c r="K71" s="1711"/>
      <c r="L71" s="419"/>
      <c r="M71" s="420"/>
      <c r="N71" s="324"/>
      <c r="O71" s="323"/>
      <c r="P71" s="346"/>
      <c r="Q71" s="282"/>
    </row>
    <row r="72" spans="1:17" ht="23.25" customHeight="1" thickTop="1">
      <c r="A72" s="1748" t="s">
        <v>1365</v>
      </c>
      <c r="B72" s="1749"/>
      <c r="C72" s="1749"/>
      <c r="D72" s="1749"/>
      <c r="E72" s="1749"/>
      <c r="F72" s="1749"/>
      <c r="G72" s="1749"/>
      <c r="H72" s="1749"/>
      <c r="I72" s="1749"/>
      <c r="J72" s="1749"/>
      <c r="K72" s="1750"/>
      <c r="L72" s="347">
        <f>L37/L38</f>
        <v>195.31409638554214</v>
      </c>
      <c r="M72" s="421">
        <f>M37/M38</f>
        <v>221.11633047210302</v>
      </c>
      <c r="N72" s="349">
        <f>N37/N38</f>
        <v>208.70054361702128</v>
      </c>
      <c r="O72" s="347">
        <f>N72-M72</f>
        <v>-12.415786855081734</v>
      </c>
      <c r="P72" s="350" t="str">
        <f>IF(N72&lt;=M72,"OK","NOOK")</f>
        <v>OK</v>
      </c>
      <c r="Q72" s="282"/>
    </row>
    <row r="73" spans="1:17" ht="23.25" customHeight="1">
      <c r="A73" s="1746" t="s">
        <v>1366</v>
      </c>
      <c r="B73" s="1708"/>
      <c r="C73" s="1708"/>
      <c r="D73" s="1708"/>
      <c r="E73" s="1708"/>
      <c r="F73" s="1708"/>
      <c r="G73" s="1708"/>
      <c r="H73" s="1708"/>
      <c r="I73" s="1708"/>
      <c r="J73" s="23"/>
      <c r="K73" s="104"/>
      <c r="L73" s="422">
        <f>L37/L24</f>
        <v>11.916215181058494</v>
      </c>
      <c r="M73" s="423">
        <f>M37/M24</f>
        <v>11.981419767441862</v>
      </c>
      <c r="N73" s="424">
        <f>N37/N24</f>
        <v>11.400424860529986</v>
      </c>
      <c r="O73" s="422">
        <f>N73-M73</f>
        <v>-0.5809949069118758</v>
      </c>
      <c r="P73" s="425" t="str">
        <f>IF(N73&lt;=M73,"OK","NOOK")</f>
        <v>OK</v>
      </c>
      <c r="Q73" s="282"/>
    </row>
    <row r="74" spans="1:16" ht="23.25" customHeight="1" thickBot="1">
      <c r="A74" s="1712" t="s">
        <v>1006</v>
      </c>
      <c r="B74" s="1713"/>
      <c r="C74" s="1713"/>
      <c r="D74" s="1713"/>
      <c r="E74" s="1713"/>
      <c r="F74" s="1713"/>
      <c r="G74" s="1713"/>
      <c r="H74" s="1713"/>
      <c r="I74" s="1713"/>
      <c r="J74" s="1713"/>
      <c r="K74" s="1714"/>
      <c r="L74" s="426">
        <f>L37/L26</f>
        <v>3208.4409374999996</v>
      </c>
      <c r="M74" s="423">
        <f>M37/M26</f>
        <v>3323.877741935484</v>
      </c>
      <c r="N74" s="427">
        <f>N37/N26</f>
        <v>3164.1695322580645</v>
      </c>
      <c r="O74" s="428">
        <f>N74-M74</f>
        <v>-159.70820967741975</v>
      </c>
      <c r="P74" s="429" t="str">
        <f>IF(N74&lt;=M74,"OK","NOOK")</f>
        <v>OK</v>
      </c>
    </row>
    <row r="75" spans="1:17" ht="14.25" customHeight="1" thickBot="1" thickTop="1">
      <c r="A75" s="1709" t="s">
        <v>399</v>
      </c>
      <c r="B75" s="1710"/>
      <c r="C75" s="1710"/>
      <c r="D75" s="1710"/>
      <c r="E75" s="1710"/>
      <c r="F75" s="1710"/>
      <c r="G75" s="1710"/>
      <c r="H75" s="1710"/>
      <c r="I75" s="1710"/>
      <c r="J75" s="1710"/>
      <c r="K75" s="1710"/>
      <c r="L75" s="419"/>
      <c r="M75" s="412"/>
      <c r="N75" s="360"/>
      <c r="O75" s="323"/>
      <c r="P75" s="430"/>
      <c r="Q75" s="282"/>
    </row>
    <row r="76" spans="1:17" ht="24.75" customHeight="1" thickTop="1">
      <c r="A76" s="1712" t="s">
        <v>1007</v>
      </c>
      <c r="B76" s="1713"/>
      <c r="C76" s="1713"/>
      <c r="D76" s="1713"/>
      <c r="E76" s="1713"/>
      <c r="F76" s="1713"/>
      <c r="G76" s="1713"/>
      <c r="H76" s="1713"/>
      <c r="I76" s="1713"/>
      <c r="J76" s="1713"/>
      <c r="K76" s="1714"/>
      <c r="L76" s="362">
        <f>L42/L26</f>
        <v>0</v>
      </c>
      <c r="M76" s="399">
        <f>M46/M26</f>
        <v>0</v>
      </c>
      <c r="N76" s="364">
        <f>N46/N26</f>
        <v>0</v>
      </c>
      <c r="O76" s="431">
        <f>N76-M76</f>
        <v>0</v>
      </c>
      <c r="P76" s="432" t="str">
        <f>IF(N76&lt;=M76,"OK","NOOK")</f>
        <v>OK</v>
      </c>
      <c r="Q76" s="282"/>
    </row>
    <row r="77" spans="1:17" ht="23.25" customHeight="1">
      <c r="A77" s="1746" t="s">
        <v>1008</v>
      </c>
      <c r="B77" s="1708"/>
      <c r="C77" s="1708"/>
      <c r="D77" s="1708"/>
      <c r="E77" s="1708"/>
      <c r="F77" s="1708"/>
      <c r="G77" s="1708"/>
      <c r="H77" s="1708"/>
      <c r="I77" s="1708"/>
      <c r="J77" s="1708"/>
      <c r="K77" s="1747"/>
      <c r="L77" s="331">
        <f>L43/L26</f>
        <v>0.1875</v>
      </c>
      <c r="M77" s="332">
        <f>M43/M26</f>
        <v>0.1935483870967742</v>
      </c>
      <c r="N77" s="433">
        <f>N43/N26</f>
        <v>0.1935483870967742</v>
      </c>
      <c r="O77" s="434">
        <f>N77-M77</f>
        <v>0</v>
      </c>
      <c r="P77" s="425" t="str">
        <f>IF(N77&lt;=M77,"OK","NOOK")</f>
        <v>OK</v>
      </c>
      <c r="Q77" s="282"/>
    </row>
    <row r="78" spans="1:17" ht="23.25" customHeight="1">
      <c r="A78" s="1746" t="s">
        <v>1367</v>
      </c>
      <c r="B78" s="1708"/>
      <c r="C78" s="1708"/>
      <c r="D78" s="1708"/>
      <c r="E78" s="1708"/>
      <c r="F78" s="1708"/>
      <c r="G78" s="1708"/>
      <c r="H78" s="1708"/>
      <c r="I78" s="1708"/>
      <c r="J78" s="213"/>
      <c r="K78" s="214"/>
      <c r="L78" s="331">
        <f>L44/L45</f>
        <v>0.02780770153885655</v>
      </c>
      <c r="M78" s="332">
        <f>M44/M45</f>
        <v>0.02230252100840336</v>
      </c>
      <c r="N78" s="433">
        <f>N44/N45</f>
        <v>0.022016806722689075</v>
      </c>
      <c r="O78" s="434">
        <f>N78-M78</f>
        <v>-0.000285714285714285</v>
      </c>
      <c r="P78" s="425" t="str">
        <f>IF(N78&lt;=M78,"OK","NOOK")</f>
        <v>OK</v>
      </c>
      <c r="Q78" s="282"/>
    </row>
    <row r="79" spans="1:17" ht="24.75" customHeight="1">
      <c r="A79" s="1746" t="s">
        <v>1368</v>
      </c>
      <c r="B79" s="1708"/>
      <c r="C79" s="1708"/>
      <c r="D79" s="1708"/>
      <c r="E79" s="1708"/>
      <c r="F79" s="1708"/>
      <c r="G79" s="1708"/>
      <c r="H79" s="1708"/>
      <c r="I79" s="1708"/>
      <c r="J79" s="1708"/>
      <c r="K79" s="1747"/>
      <c r="L79" s="434">
        <f>L47/L48</f>
        <v>0.04280230326295585</v>
      </c>
      <c r="M79" s="402">
        <f>M47/M48</f>
        <v>0.04534883720930233</v>
      </c>
      <c r="N79" s="333">
        <f>N47/N48</f>
        <v>0.04470588235294118</v>
      </c>
      <c r="O79" s="434">
        <f>N79-M79</f>
        <v>-0.0006429548563611498</v>
      </c>
      <c r="P79" s="425" t="str">
        <f>IF(N79&lt;=M79,"OK","NOOK")</f>
        <v>OK</v>
      </c>
      <c r="Q79" s="282"/>
    </row>
    <row r="80" spans="1:17" ht="22.5" customHeight="1" thickBot="1">
      <c r="A80" s="2078" t="s">
        <v>1369</v>
      </c>
      <c r="B80" s="2059"/>
      <c r="C80" s="2059"/>
      <c r="D80" s="2059"/>
      <c r="E80" s="2059"/>
      <c r="F80" s="2059"/>
      <c r="G80" s="2059"/>
      <c r="H80" s="2059"/>
      <c r="I80" s="2059"/>
      <c r="J80" s="2059"/>
      <c r="K80" s="2205"/>
      <c r="L80" s="435">
        <f>L46</f>
        <v>0</v>
      </c>
      <c r="M80" s="436">
        <f>M46</f>
        <v>0</v>
      </c>
      <c r="N80" s="437">
        <f>N46</f>
        <v>0</v>
      </c>
      <c r="O80" s="435">
        <f>N80-M80</f>
        <v>0</v>
      </c>
      <c r="P80" s="429" t="str">
        <f>IF(N80&gt;=M80,"OK","NOOK")</f>
        <v>OK</v>
      </c>
      <c r="Q80" s="282"/>
    </row>
    <row r="81" spans="1:17" ht="19.5" customHeight="1" thickBot="1">
      <c r="A81" s="2064" t="s">
        <v>429</v>
      </c>
      <c r="B81" s="2065"/>
      <c r="C81" s="2065"/>
      <c r="D81" s="2065"/>
      <c r="E81" s="2065"/>
      <c r="F81" s="2065"/>
      <c r="G81" s="2065"/>
      <c r="H81" s="2065"/>
      <c r="I81" s="2065"/>
      <c r="J81" s="2065"/>
      <c r="K81" s="2065"/>
      <c r="L81" s="2065"/>
      <c r="M81" s="2065"/>
      <c r="N81" s="2065"/>
      <c r="O81" s="2065"/>
      <c r="P81" s="2066"/>
      <c r="Q81" s="282"/>
    </row>
    <row r="82" spans="1:17" ht="36" customHeight="1">
      <c r="A82" s="1734" t="s">
        <v>435</v>
      </c>
      <c r="B82" s="1735"/>
      <c r="C82" s="1735"/>
      <c r="D82" s="1735"/>
      <c r="E82" s="1735"/>
      <c r="F82" s="1735"/>
      <c r="G82" s="1735"/>
      <c r="H82" s="1735"/>
      <c r="I82" s="1735"/>
      <c r="J82" s="1735"/>
      <c r="K82" s="1735"/>
      <c r="L82" s="1735"/>
      <c r="M82" s="1735"/>
      <c r="N82" s="1735"/>
      <c r="O82" s="1735"/>
      <c r="P82" s="1736"/>
      <c r="Q82" s="282"/>
    </row>
    <row r="83" spans="1:18" ht="82.5" customHeight="1" thickBot="1">
      <c r="A83" s="1737"/>
      <c r="B83" s="1738"/>
      <c r="C83" s="1738"/>
      <c r="D83" s="1738"/>
      <c r="E83" s="1738"/>
      <c r="F83" s="1738"/>
      <c r="G83" s="1738"/>
      <c r="H83" s="1738"/>
      <c r="I83" s="1738"/>
      <c r="J83" s="1738"/>
      <c r="K83" s="1738"/>
      <c r="L83" s="1738"/>
      <c r="M83" s="1738"/>
      <c r="N83" s="1738"/>
      <c r="O83" s="1738"/>
      <c r="P83" s="1739"/>
      <c r="Q83" s="282"/>
      <c r="R83" s="370"/>
    </row>
    <row r="84" spans="1:16" ht="21" customHeight="1" hidden="1">
      <c r="A84" s="24"/>
      <c r="B84" s="25"/>
      <c r="C84" s="25"/>
      <c r="D84" s="25"/>
      <c r="E84" s="25"/>
      <c r="F84" s="25"/>
      <c r="G84" s="25"/>
      <c r="H84" s="25"/>
      <c r="I84" s="25"/>
      <c r="J84" s="25"/>
      <c r="K84" s="25"/>
      <c r="L84" s="25"/>
      <c r="M84" s="25"/>
      <c r="N84" s="25"/>
      <c r="O84" s="25"/>
      <c r="P84" s="26"/>
    </row>
  </sheetData>
  <sheetProtection selectLockedCells="1"/>
  <mergeCells count="101">
    <mergeCell ref="A50:P50"/>
    <mergeCell ref="N58:N59"/>
    <mergeCell ref="A45:F45"/>
    <mergeCell ref="L58:L59"/>
    <mergeCell ref="M58:M59"/>
    <mergeCell ref="L52:M52"/>
    <mergeCell ref="N55:P55"/>
    <mergeCell ref="N54:P54"/>
    <mergeCell ref="N52:P52"/>
    <mergeCell ref="N53:P53"/>
    <mergeCell ref="O58:O59"/>
    <mergeCell ref="E54:F54"/>
    <mergeCell ref="G54:K54"/>
    <mergeCell ref="A8:P8"/>
    <mergeCell ref="A9:P10"/>
    <mergeCell ref="A18:P18"/>
    <mergeCell ref="A19:P19"/>
    <mergeCell ref="P58:P59"/>
    <mergeCell ref="A55:C55"/>
    <mergeCell ref="L55:M55"/>
    <mergeCell ref="A11:P11"/>
    <mergeCell ref="A30:F30"/>
    <mergeCell ref="A31:F31"/>
    <mergeCell ref="A47:F47"/>
    <mergeCell ref="G32:P32"/>
    <mergeCell ref="A44:F44"/>
    <mergeCell ref="A38:F38"/>
    <mergeCell ref="A1:N1"/>
    <mergeCell ref="G23:P23"/>
    <mergeCell ref="A22:F22"/>
    <mergeCell ref="A23:F23"/>
    <mergeCell ref="A2:P2"/>
    <mergeCell ref="A35:F35"/>
    <mergeCell ref="A12:P16"/>
    <mergeCell ref="E4:J4"/>
    <mergeCell ref="A21:P21"/>
    <mergeCell ref="A20:P20"/>
    <mergeCell ref="A27:F27"/>
    <mergeCell ref="A28:F28"/>
    <mergeCell ref="A25:F25"/>
    <mergeCell ref="E5:J5"/>
    <mergeCell ref="A17:P17"/>
    <mergeCell ref="E6:J6"/>
    <mergeCell ref="G31:P31"/>
    <mergeCell ref="A24:F24"/>
    <mergeCell ref="G36:P36"/>
    <mergeCell ref="A43:F43"/>
    <mergeCell ref="A46:F46"/>
    <mergeCell ref="A32:F32"/>
    <mergeCell ref="A36:F36"/>
    <mergeCell ref="A37:F37"/>
    <mergeCell ref="A40:F40"/>
    <mergeCell ref="A42:F42"/>
    <mergeCell ref="A70:K70"/>
    <mergeCell ref="A62:K62"/>
    <mergeCell ref="G55:K55"/>
    <mergeCell ref="L54:M54"/>
    <mergeCell ref="A60:K60"/>
    <mergeCell ref="L53:M53"/>
    <mergeCell ref="A54:C54"/>
    <mergeCell ref="A53:C53"/>
    <mergeCell ref="A81:P81"/>
    <mergeCell ref="A72:K72"/>
    <mergeCell ref="A68:K68"/>
    <mergeCell ref="A75:K75"/>
    <mergeCell ref="A80:K80"/>
    <mergeCell ref="A51:F51"/>
    <mergeCell ref="E53:F53"/>
    <mergeCell ref="G52:I52"/>
    <mergeCell ref="A74:K74"/>
    <mergeCell ref="A73:I73"/>
    <mergeCell ref="A78:I78"/>
    <mergeCell ref="A69:K69"/>
    <mergeCell ref="A34:F34"/>
    <mergeCell ref="A26:F26"/>
    <mergeCell ref="A58:K59"/>
    <mergeCell ref="J65:K65"/>
    <mergeCell ref="G41:P41"/>
    <mergeCell ref="J64:K64"/>
    <mergeCell ref="A29:F29"/>
    <mergeCell ref="E55:F55"/>
    <mergeCell ref="A39:F39"/>
    <mergeCell ref="A41:F41"/>
    <mergeCell ref="A63:K63"/>
    <mergeCell ref="A61:K61"/>
    <mergeCell ref="G53:K53"/>
    <mergeCell ref="A49:F49"/>
    <mergeCell ref="A52:C52"/>
    <mergeCell ref="G51:P51"/>
    <mergeCell ref="A48:F48"/>
    <mergeCell ref="E52:F52"/>
    <mergeCell ref="A79:K79"/>
    <mergeCell ref="A77:K77"/>
    <mergeCell ref="A76:K76"/>
    <mergeCell ref="A33:F33"/>
    <mergeCell ref="A64:I64"/>
    <mergeCell ref="A82:P83"/>
    <mergeCell ref="A71:K71"/>
    <mergeCell ref="A65:I65"/>
    <mergeCell ref="A66:K66"/>
    <mergeCell ref="A67:K67"/>
  </mergeCells>
  <printOptions horizontalCentered="1"/>
  <pageMargins left="0.1968503937007874" right="0" top="0.4724409448818898" bottom="0.984251968503937" header="0.5118110236220472" footer="0.5118110236220472"/>
  <pageSetup horizontalDpi="600" verticalDpi="600" orientation="landscape" paperSize="9" scale="90" r:id="rId1"/>
  <headerFooter alignWithMargins="0">
    <oddHeader>&amp;CComune di INVERUNO</oddHeader>
    <oddFooter>&amp;L&amp;8&amp;F&amp;R&amp;8&amp;P</oddFooter>
  </headerFooter>
  <rowBreaks count="1" manualBreakCount="1">
    <brk id="83" max="255" man="1"/>
  </rowBreaks>
</worksheet>
</file>

<file path=xl/worksheets/sheet28.xml><?xml version="1.0" encoding="utf-8"?>
<worksheet xmlns="http://schemas.openxmlformats.org/spreadsheetml/2006/main" xmlns:r="http://schemas.openxmlformats.org/officeDocument/2006/relationships">
  <dimension ref="A1:S98"/>
  <sheetViews>
    <sheetView zoomScalePageLayoutView="0" workbookViewId="0" topLeftCell="A7">
      <selection activeCell="A56" sqref="A56:P56"/>
    </sheetView>
  </sheetViews>
  <sheetFormatPr defaultColWidth="9.140625" defaultRowHeight="12.75"/>
  <cols>
    <col min="1" max="6" width="9.140625" style="274" customWidth="1"/>
    <col min="7" max="7" width="11.8515625" style="274" bestFit="1" customWidth="1"/>
    <col min="8" max="8" width="13.28125" style="274" customWidth="1"/>
    <col min="9" max="9" width="12.57421875" style="274" customWidth="1"/>
    <col min="10" max="10" width="0.2890625" style="274" hidden="1" customWidth="1"/>
    <col min="11" max="11" width="9.140625" style="274" hidden="1" customWidth="1"/>
    <col min="12" max="12" width="14.28125" style="274" customWidth="1"/>
    <col min="13" max="13" width="13.28125" style="274" customWidth="1"/>
    <col min="14" max="14" width="14.710937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1353</v>
      </c>
      <c r="F4" s="1781"/>
      <c r="G4" s="1781"/>
      <c r="H4" s="1781"/>
      <c r="I4" s="1781"/>
      <c r="J4" s="1781"/>
      <c r="K4" s="276"/>
      <c r="L4" s="276"/>
      <c r="M4" s="276"/>
      <c r="N4" s="276"/>
      <c r="O4" s="276"/>
      <c r="P4" s="278"/>
    </row>
    <row r="5" spans="1:16" ht="12.75">
      <c r="A5" s="275" t="s">
        <v>422</v>
      </c>
      <c r="B5" s="276"/>
      <c r="C5" s="276"/>
      <c r="D5" s="276"/>
      <c r="E5" s="1781" t="s">
        <v>115</v>
      </c>
      <c r="F5" s="1781"/>
      <c r="G5" s="1781"/>
      <c r="H5" s="1781"/>
      <c r="I5" s="1781"/>
      <c r="J5" s="1781"/>
      <c r="K5" s="276"/>
      <c r="L5" s="276"/>
      <c r="M5" s="276"/>
      <c r="N5" s="276"/>
      <c r="O5" s="276"/>
      <c r="P5" s="278"/>
    </row>
    <row r="6" spans="1:16" ht="12.75">
      <c r="A6" s="275" t="s">
        <v>423</v>
      </c>
      <c r="B6" s="276"/>
      <c r="C6" s="276"/>
      <c r="D6" s="276"/>
      <c r="E6" s="2088"/>
      <c r="F6" s="2088"/>
      <c r="G6" s="2088"/>
      <c r="H6" s="2088"/>
      <c r="I6" s="2088"/>
      <c r="J6" s="2088"/>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621</v>
      </c>
      <c r="B8" s="1774"/>
      <c r="C8" s="1774"/>
      <c r="D8" s="1774"/>
      <c r="E8" s="1774"/>
      <c r="F8" s="1774"/>
      <c r="G8" s="1774"/>
      <c r="H8" s="1774"/>
      <c r="I8" s="1774"/>
      <c r="J8" s="1774"/>
      <c r="K8" s="1774"/>
      <c r="L8" s="1774"/>
      <c r="M8" s="1774"/>
      <c r="N8" s="1774"/>
      <c r="O8" s="1774"/>
      <c r="P8" s="1775"/>
      <c r="Q8" s="282"/>
    </row>
    <row r="9" spans="1:17" ht="12.75" customHeight="1">
      <c r="A9" s="1692" t="s">
        <v>343</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274</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116</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371">
        <f>(G24+H24+I24)/3</f>
        <v>8616</v>
      </c>
      <c r="K24" s="372"/>
      <c r="L24" s="373">
        <f>(G24+H24+I24)/3</f>
        <v>8616</v>
      </c>
      <c r="M24" s="374">
        <v>8600</v>
      </c>
      <c r="N24" s="296">
        <f>Caratteristiche!M5</f>
        <v>8604</v>
      </c>
      <c r="O24" s="297"/>
      <c r="P24" s="298"/>
      <c r="Q24" s="299"/>
    </row>
    <row r="25" spans="1:16" ht="12" customHeight="1">
      <c r="A25" s="1664" t="s">
        <v>71</v>
      </c>
      <c r="B25" s="1665"/>
      <c r="C25" s="1665"/>
      <c r="D25" s="1665"/>
      <c r="E25" s="1665"/>
      <c r="F25" s="1665"/>
      <c r="G25" s="300">
        <v>5</v>
      </c>
      <c r="H25" s="1146">
        <v>5</v>
      </c>
      <c r="I25" s="1146">
        <v>5</v>
      </c>
      <c r="J25" s="300">
        <f>(G25+H25+I25)/3</f>
        <v>5</v>
      </c>
      <c r="K25" s="301"/>
      <c r="L25" s="302">
        <f aca="true" t="shared" si="0" ref="L25:L37">(G25+H25+I25)/3</f>
        <v>5</v>
      </c>
      <c r="M25" s="303">
        <v>5</v>
      </c>
      <c r="N25" s="304">
        <v>5</v>
      </c>
      <c r="O25" s="381">
        <f>(N25/L25)-100%</f>
        <v>0</v>
      </c>
      <c r="P25" s="310">
        <f>(N25/M25)-100%</f>
        <v>0</v>
      </c>
    </row>
    <row r="26" spans="1:16" ht="12" customHeight="1">
      <c r="A26" s="2211" t="s">
        <v>72</v>
      </c>
      <c r="B26" s="2212"/>
      <c r="C26" s="2212"/>
      <c r="D26" s="2212"/>
      <c r="E26" s="2212"/>
      <c r="F26" s="2212"/>
      <c r="G26" s="619">
        <v>32</v>
      </c>
      <c r="H26" s="1160">
        <v>32</v>
      </c>
      <c r="I26" s="1160">
        <v>32</v>
      </c>
      <c r="J26" s="81">
        <f>(G26+H26+I26)/3</f>
        <v>32</v>
      </c>
      <c r="K26" s="82"/>
      <c r="L26" s="307">
        <f t="shared" si="0"/>
        <v>32</v>
      </c>
      <c r="M26" s="308">
        <v>31</v>
      </c>
      <c r="N26" s="308">
        <v>31</v>
      </c>
      <c r="O26" s="305">
        <f>(N26/L26)-100%</f>
        <v>-0.03125</v>
      </c>
      <c r="P26" s="306">
        <f>(N26/M26)-100%</f>
        <v>0</v>
      </c>
    </row>
    <row r="27" spans="1:16" ht="12" customHeight="1">
      <c r="A27" s="1829" t="s">
        <v>460</v>
      </c>
      <c r="B27" s="1830"/>
      <c r="C27" s="1830"/>
      <c r="D27" s="1830"/>
      <c r="E27" s="1830"/>
      <c r="F27" s="1830"/>
      <c r="G27" s="968"/>
      <c r="H27" s="1203"/>
      <c r="I27" s="1203"/>
      <c r="J27" s="81"/>
      <c r="K27" s="82"/>
      <c r="L27" s="307">
        <f>(G27+H27+I27)/3</f>
        <v>0</v>
      </c>
      <c r="M27" s="148"/>
      <c r="N27" s="624"/>
      <c r="O27" s="305" t="e">
        <f>(N27/L27)-100%</f>
        <v>#DIV/0!</v>
      </c>
      <c r="P27" s="306" t="e">
        <f>(N27/M27)-100%</f>
        <v>#DIV/0!</v>
      </c>
    </row>
    <row r="28" spans="1:16" ht="12" customHeight="1">
      <c r="A28" s="1829" t="s">
        <v>461</v>
      </c>
      <c r="B28" s="1830"/>
      <c r="C28" s="1830"/>
      <c r="D28" s="1830"/>
      <c r="E28" s="1830"/>
      <c r="F28" s="1830"/>
      <c r="G28" s="968"/>
      <c r="H28" s="1203"/>
      <c r="I28" s="1203"/>
      <c r="J28" s="81"/>
      <c r="K28" s="82"/>
      <c r="L28" s="307">
        <f>(G28+H28+I28)/3</f>
        <v>0</v>
      </c>
      <c r="M28" s="148"/>
      <c r="N28" s="624"/>
      <c r="O28" s="305" t="e">
        <f>(N28/L28)-100%</f>
        <v>#DIV/0!</v>
      </c>
      <c r="P28" s="306" t="e">
        <f>(N28/M28)-100%</f>
        <v>#DIV/0!</v>
      </c>
    </row>
    <row r="29" spans="1:16" ht="12" customHeight="1">
      <c r="A29" s="1454" t="s">
        <v>352</v>
      </c>
      <c r="B29" s="1456"/>
      <c r="C29" s="1456"/>
      <c r="D29" s="1456"/>
      <c r="E29" s="1456"/>
      <c r="F29" s="1456"/>
      <c r="G29" s="969">
        <v>496</v>
      </c>
      <c r="H29" s="1204">
        <v>393</v>
      </c>
      <c r="I29" s="1204">
        <v>1365</v>
      </c>
      <c r="J29" s="203"/>
      <c r="K29" s="377"/>
      <c r="L29" s="378">
        <f t="shared" si="0"/>
        <v>751.3333333333334</v>
      </c>
      <c r="M29" s="380">
        <v>1400</v>
      </c>
      <c r="N29" s="970">
        <v>1649</v>
      </c>
      <c r="O29" s="305">
        <f aca="true" t="shared" si="1" ref="O29:O36">(N29/L29)-100%</f>
        <v>1.1947648624667258</v>
      </c>
      <c r="P29" s="306">
        <f aca="true" t="shared" si="2" ref="P29:P36">(N29/M29)-100%</f>
        <v>0.17785714285714294</v>
      </c>
    </row>
    <row r="30" spans="1:16" ht="12" customHeight="1">
      <c r="A30" s="1454" t="s">
        <v>353</v>
      </c>
      <c r="B30" s="1456"/>
      <c r="C30" s="1456"/>
      <c r="D30" s="1456"/>
      <c r="E30" s="1456"/>
      <c r="F30" s="1456"/>
      <c r="G30" s="969">
        <v>3750</v>
      </c>
      <c r="H30" s="1204">
        <v>3563</v>
      </c>
      <c r="I30" s="1204">
        <v>3617</v>
      </c>
      <c r="J30" s="203"/>
      <c r="K30" s="377"/>
      <c r="L30" s="378">
        <f t="shared" si="0"/>
        <v>3643.3333333333335</v>
      </c>
      <c r="M30" s="380">
        <v>4450</v>
      </c>
      <c r="N30" s="970">
        <v>5411</v>
      </c>
      <c r="O30" s="305">
        <f t="shared" si="1"/>
        <v>0.48517840805123513</v>
      </c>
      <c r="P30" s="306">
        <f t="shared" si="2"/>
        <v>0.21595505617977517</v>
      </c>
    </row>
    <row r="31" spans="1:16" ht="12" customHeight="1">
      <c r="A31" s="1664" t="s">
        <v>567</v>
      </c>
      <c r="B31" s="1665"/>
      <c r="C31" s="1665"/>
      <c r="D31" s="1665"/>
      <c r="E31" s="1665"/>
      <c r="F31" s="1665"/>
      <c r="G31" s="974">
        <v>5246</v>
      </c>
      <c r="H31" s="1205">
        <v>5000</v>
      </c>
      <c r="I31" s="1205">
        <v>4500</v>
      </c>
      <c r="J31" s="975"/>
      <c r="K31" s="976"/>
      <c r="L31" s="972">
        <f t="shared" si="0"/>
        <v>4915.333333333333</v>
      </c>
      <c r="M31" s="977">
        <v>4000</v>
      </c>
      <c r="N31" s="978">
        <v>5000</v>
      </c>
      <c r="O31" s="305">
        <f t="shared" si="1"/>
        <v>0.0172250101722502</v>
      </c>
      <c r="P31" s="306">
        <f t="shared" si="2"/>
        <v>0.25</v>
      </c>
    </row>
    <row r="32" spans="1:16" ht="12" customHeight="1">
      <c r="A32" s="1664" t="s">
        <v>566</v>
      </c>
      <c r="B32" s="1665"/>
      <c r="C32" s="1665"/>
      <c r="D32" s="1665"/>
      <c r="E32" s="1665"/>
      <c r="F32" s="1665"/>
      <c r="G32" s="974">
        <v>5246</v>
      </c>
      <c r="H32" s="1205">
        <v>5000</v>
      </c>
      <c r="I32" s="1205">
        <v>4500</v>
      </c>
      <c r="J32" s="975"/>
      <c r="K32" s="976"/>
      <c r="L32" s="973">
        <f t="shared" si="0"/>
        <v>4915.333333333333</v>
      </c>
      <c r="M32" s="977">
        <v>4000</v>
      </c>
      <c r="N32" s="978">
        <v>5000</v>
      </c>
      <c r="O32" s="305">
        <f t="shared" si="1"/>
        <v>0.0172250101722502</v>
      </c>
      <c r="P32" s="306">
        <f t="shared" si="2"/>
        <v>0.25</v>
      </c>
    </row>
    <row r="33" spans="1:16" ht="12" customHeight="1">
      <c r="A33" s="1624" t="s">
        <v>354</v>
      </c>
      <c r="B33" s="1625"/>
      <c r="C33" s="1625"/>
      <c r="D33" s="1625"/>
      <c r="E33" s="1625"/>
      <c r="F33" s="1881"/>
      <c r="G33" s="968"/>
      <c r="H33" s="1206"/>
      <c r="I33" s="1206"/>
      <c r="J33" s="81"/>
      <c r="K33" s="82"/>
      <c r="L33" s="302">
        <f t="shared" si="0"/>
        <v>0</v>
      </c>
      <c r="M33" s="148"/>
      <c r="N33" s="971"/>
      <c r="O33" s="305" t="e">
        <f t="shared" si="1"/>
        <v>#DIV/0!</v>
      </c>
      <c r="P33" s="306" t="e">
        <f t="shared" si="2"/>
        <v>#DIV/0!</v>
      </c>
    </row>
    <row r="34" spans="1:16" ht="12" customHeight="1">
      <c r="A34" s="1664" t="s">
        <v>494</v>
      </c>
      <c r="B34" s="1665"/>
      <c r="C34" s="1665"/>
      <c r="D34" s="1665"/>
      <c r="E34" s="1665"/>
      <c r="F34" s="1665"/>
      <c r="G34" s="969">
        <v>38</v>
      </c>
      <c r="H34" s="1206">
        <v>38</v>
      </c>
      <c r="I34" s="1206">
        <v>39</v>
      </c>
      <c r="J34" s="203"/>
      <c r="K34" s="377"/>
      <c r="L34" s="302">
        <f t="shared" si="0"/>
        <v>38.333333333333336</v>
      </c>
      <c r="M34" s="380">
        <v>39</v>
      </c>
      <c r="N34" s="971">
        <v>39</v>
      </c>
      <c r="O34" s="305">
        <f t="shared" si="1"/>
        <v>0.017391304347825987</v>
      </c>
      <c r="P34" s="306">
        <f t="shared" si="2"/>
        <v>0</v>
      </c>
    </row>
    <row r="35" spans="1:16" ht="12" customHeight="1">
      <c r="A35" s="1664" t="s">
        <v>527</v>
      </c>
      <c r="B35" s="1665"/>
      <c r="C35" s="1665"/>
      <c r="D35" s="1665"/>
      <c r="E35" s="1665"/>
      <c r="F35" s="1665"/>
      <c r="G35" s="929">
        <v>72</v>
      </c>
      <c r="H35" s="1207">
        <v>80</v>
      </c>
      <c r="I35" s="1207">
        <v>150</v>
      </c>
      <c r="J35" s="375"/>
      <c r="K35" s="376"/>
      <c r="L35" s="302">
        <f t="shared" si="0"/>
        <v>100.66666666666667</v>
      </c>
      <c r="M35" s="933">
        <v>150</v>
      </c>
      <c r="N35" s="938">
        <v>160</v>
      </c>
      <c r="O35" s="305">
        <f t="shared" si="1"/>
        <v>0.5894039735099337</v>
      </c>
      <c r="P35" s="306">
        <f t="shared" si="2"/>
        <v>0.06666666666666665</v>
      </c>
    </row>
    <row r="36" spans="1:16" ht="12" customHeight="1">
      <c r="A36" s="1664" t="s">
        <v>528</v>
      </c>
      <c r="B36" s="1665"/>
      <c r="C36" s="1665"/>
      <c r="D36" s="1665"/>
      <c r="E36" s="1665"/>
      <c r="F36" s="1665"/>
      <c r="G36" s="913">
        <v>90</v>
      </c>
      <c r="H36" s="1145">
        <v>92</v>
      </c>
      <c r="I36" s="1145">
        <v>95</v>
      </c>
      <c r="J36" s="81">
        <f>(G36+H36+I36)/3</f>
        <v>92.33333333333333</v>
      </c>
      <c r="K36" s="82"/>
      <c r="L36" s="931">
        <f t="shared" si="0"/>
        <v>92.33333333333333</v>
      </c>
      <c r="M36" s="930">
        <v>95</v>
      </c>
      <c r="N36" s="309">
        <v>100</v>
      </c>
      <c r="O36" s="305">
        <f t="shared" si="1"/>
        <v>0.08303249097472931</v>
      </c>
      <c r="P36" s="306">
        <f t="shared" si="2"/>
        <v>0.05263157894736836</v>
      </c>
    </row>
    <row r="37" spans="1:16" ht="12" customHeight="1">
      <c r="A37" s="1664" t="s">
        <v>495</v>
      </c>
      <c r="B37" s="1665"/>
      <c r="C37" s="1665"/>
      <c r="D37" s="1665"/>
      <c r="E37" s="1665"/>
      <c r="F37" s="1665"/>
      <c r="G37" s="913">
        <v>5</v>
      </c>
      <c r="H37" s="1145">
        <v>5</v>
      </c>
      <c r="I37" s="1145">
        <v>5</v>
      </c>
      <c r="J37" s="81">
        <f>(G37+H37+I37)/3</f>
        <v>5</v>
      </c>
      <c r="K37" s="82"/>
      <c r="L37" s="932">
        <f t="shared" si="0"/>
        <v>5</v>
      </c>
      <c r="M37" s="930">
        <v>5</v>
      </c>
      <c r="N37" s="309">
        <v>5</v>
      </c>
      <c r="O37" s="86">
        <f>(N37/L37)-100%</f>
        <v>0</v>
      </c>
      <c r="P37" s="174">
        <f>(N37/M37)-100%</f>
        <v>0</v>
      </c>
    </row>
    <row r="38" spans="1:16" ht="12.75" hidden="1">
      <c r="A38" s="1401"/>
      <c r="B38" s="1402"/>
      <c r="C38" s="1402"/>
      <c r="D38" s="1402"/>
      <c r="E38" s="1402"/>
      <c r="F38" s="1402"/>
      <c r="G38" s="1402"/>
      <c r="H38" s="1402"/>
      <c r="I38" s="1402"/>
      <c r="J38" s="1402"/>
      <c r="K38" s="1402"/>
      <c r="L38" s="1802"/>
      <c r="M38" s="1402"/>
      <c r="N38" s="1402"/>
      <c r="O38" s="1802"/>
      <c r="P38" s="1803"/>
    </row>
    <row r="39" spans="1:18" ht="12.75" customHeight="1">
      <c r="A39" s="1719" t="s">
        <v>426</v>
      </c>
      <c r="B39" s="1720"/>
      <c r="C39" s="1720"/>
      <c r="D39" s="1720"/>
      <c r="E39" s="1720"/>
      <c r="F39" s="1720"/>
      <c r="G39" s="1793"/>
      <c r="H39" s="1793"/>
      <c r="I39" s="1793"/>
      <c r="J39" s="1793"/>
      <c r="K39" s="1793"/>
      <c r="L39" s="1793"/>
      <c r="M39" s="1793"/>
      <c r="N39" s="1793"/>
      <c r="O39" s="1793"/>
      <c r="P39" s="1794"/>
      <c r="R39" s="314"/>
    </row>
    <row r="40" spans="1:18" ht="22.5" customHeight="1">
      <c r="A40" s="1791" t="s">
        <v>1068</v>
      </c>
      <c r="B40" s="1792"/>
      <c r="C40" s="1792"/>
      <c r="D40" s="1792"/>
      <c r="E40" s="1792"/>
      <c r="F40" s="1792"/>
      <c r="G40" s="443">
        <v>30</v>
      </c>
      <c r="H40" s="443">
        <v>30</v>
      </c>
      <c r="I40" s="443">
        <v>30</v>
      </c>
      <c r="J40" s="443">
        <f>(G40+H40+I40)/3</f>
        <v>30</v>
      </c>
      <c r="K40" s="444"/>
      <c r="L40" s="445">
        <f>(G40+H40+I40)/3</f>
        <v>30</v>
      </c>
      <c r="M40" s="446">
        <v>30</v>
      </c>
      <c r="N40" s="447">
        <v>30</v>
      </c>
      <c r="O40" s="297">
        <f>(N40/L40)-100%</f>
        <v>0</v>
      </c>
      <c r="P40" s="298">
        <f>(N40/M40)-100%</f>
        <v>0</v>
      </c>
      <c r="R40" s="314"/>
    </row>
    <row r="41" spans="1:18" ht="27.75" customHeight="1">
      <c r="A41" s="1791" t="s">
        <v>355</v>
      </c>
      <c r="B41" s="1792"/>
      <c r="C41" s="1792"/>
      <c r="D41" s="1792"/>
      <c r="E41" s="1792"/>
      <c r="F41" s="1792"/>
      <c r="G41" s="300">
        <v>1</v>
      </c>
      <c r="H41" s="300">
        <v>1</v>
      </c>
      <c r="I41" s="300">
        <v>1</v>
      </c>
      <c r="J41" s="300">
        <f>(G41+H41+I41)/3</f>
        <v>1</v>
      </c>
      <c r="K41" s="301"/>
      <c r="L41" s="931">
        <f>(G41+H41+I41)/3</f>
        <v>1</v>
      </c>
      <c r="M41" s="303">
        <v>1</v>
      </c>
      <c r="N41" s="85">
        <v>1</v>
      </c>
      <c r="O41" s="86">
        <f>(N41/L41)-100%</f>
        <v>0</v>
      </c>
      <c r="P41" s="87">
        <f>(N41/M41)-100%</f>
        <v>0</v>
      </c>
      <c r="R41" s="314"/>
    </row>
    <row r="42" spans="1:18" ht="12.75" customHeight="1">
      <c r="A42" s="1664" t="s">
        <v>1069</v>
      </c>
      <c r="B42" s="1665"/>
      <c r="C42" s="1665"/>
      <c r="D42" s="1665"/>
      <c r="E42" s="1665"/>
      <c r="F42" s="1665"/>
      <c r="G42" s="300">
        <v>7</v>
      </c>
      <c r="H42" s="300">
        <v>7</v>
      </c>
      <c r="I42" s="300">
        <v>7</v>
      </c>
      <c r="J42" s="300">
        <f>(G42+H42+I42)/3</f>
        <v>7</v>
      </c>
      <c r="K42" s="301"/>
      <c r="L42" s="931">
        <f>(G42+H42+I42)/3</f>
        <v>7</v>
      </c>
      <c r="M42" s="303">
        <v>7</v>
      </c>
      <c r="N42" s="85">
        <v>7</v>
      </c>
      <c r="O42" s="86">
        <f>(N42/L42)-100%</f>
        <v>0</v>
      </c>
      <c r="P42" s="87">
        <f>(N42/M42)-100%</f>
        <v>0</v>
      </c>
      <c r="R42" s="314"/>
    </row>
    <row r="43" spans="1:18" ht="12.75" customHeight="1">
      <c r="A43" s="1664" t="s">
        <v>1070</v>
      </c>
      <c r="B43" s="1665"/>
      <c r="C43" s="1665"/>
      <c r="D43" s="1665"/>
      <c r="E43" s="1665"/>
      <c r="F43" s="1665"/>
      <c r="G43" s="300">
        <v>30</v>
      </c>
      <c r="H43" s="300">
        <v>30</v>
      </c>
      <c r="I43" s="300">
        <v>30</v>
      </c>
      <c r="J43" s="300">
        <f>(G43+H43+I43)/3</f>
        <v>30</v>
      </c>
      <c r="K43" s="301"/>
      <c r="L43" s="931">
        <f>(G43+H43+I43)/3</f>
        <v>30</v>
      </c>
      <c r="M43" s="303">
        <v>30</v>
      </c>
      <c r="N43" s="85">
        <v>30</v>
      </c>
      <c r="O43" s="86">
        <f>(N43/L43)-100%</f>
        <v>0</v>
      </c>
      <c r="P43" s="87">
        <f>(N43/M43)-100%</f>
        <v>0</v>
      </c>
      <c r="R43" s="314"/>
    </row>
    <row r="44" spans="1:18" ht="12.75" customHeight="1">
      <c r="A44" s="1791" t="s">
        <v>1263</v>
      </c>
      <c r="B44" s="1792"/>
      <c r="C44" s="1792"/>
      <c r="D44" s="1792"/>
      <c r="E44" s="1792"/>
      <c r="F44" s="1792"/>
      <c r="G44" s="934">
        <v>60</v>
      </c>
      <c r="H44" s="934">
        <v>60</v>
      </c>
      <c r="I44" s="934">
        <v>60</v>
      </c>
      <c r="J44" s="934"/>
      <c r="K44" s="935"/>
      <c r="L44" s="932">
        <f>(G44+H44+I44)/3</f>
        <v>60</v>
      </c>
      <c r="M44" s="936">
        <v>60</v>
      </c>
      <c r="N44" s="650">
        <v>60</v>
      </c>
      <c r="O44" s="86">
        <f>(N44/L44)-100%</f>
        <v>0</v>
      </c>
      <c r="P44" s="87">
        <f>(N44/M44)-100%</f>
        <v>0</v>
      </c>
      <c r="R44" s="314"/>
    </row>
    <row r="45" spans="1:16" ht="14.25" customHeight="1">
      <c r="A45" s="1719" t="s">
        <v>427</v>
      </c>
      <c r="B45" s="1720"/>
      <c r="C45" s="1720"/>
      <c r="D45" s="1720"/>
      <c r="E45" s="1720"/>
      <c r="F45" s="1720"/>
      <c r="G45" s="1720"/>
      <c r="H45" s="1720"/>
      <c r="I45" s="1720"/>
      <c r="J45" s="1720"/>
      <c r="K45" s="1720"/>
      <c r="L45" s="1720"/>
      <c r="M45" s="1720"/>
      <c r="N45" s="1720"/>
      <c r="O45" s="1720"/>
      <c r="P45" s="1721"/>
    </row>
    <row r="46" spans="1:16" ht="16.5" customHeight="1">
      <c r="A46" s="1806" t="s">
        <v>268</v>
      </c>
      <c r="B46" s="1807"/>
      <c r="C46" s="1807"/>
      <c r="D46" s="1807"/>
      <c r="E46" s="1807"/>
      <c r="F46" s="1807"/>
      <c r="G46" s="246">
        <v>123248.61</v>
      </c>
      <c r="H46" s="246">
        <v>124399</v>
      </c>
      <c r="I46" s="246">
        <v>129261.2</v>
      </c>
      <c r="J46" s="247">
        <f>(G46+H46+I46)/3</f>
        <v>125636.27</v>
      </c>
      <c r="K46" s="248"/>
      <c r="L46" s="315">
        <f>(G46+H46+I46)/3</f>
        <v>125636.27</v>
      </c>
      <c r="M46" s="249">
        <f>'[1]COSTO PROCESSO'!$K$1000</f>
        <v>124196.53699999998</v>
      </c>
      <c r="N46" s="250">
        <f>'[1]COSTO PROCESSO'!$L$1000</f>
        <v>122391.80699999999</v>
      </c>
      <c r="O46" s="297">
        <f>(N46/L46)-100%</f>
        <v>-0.0258242544131565</v>
      </c>
      <c r="P46" s="298">
        <f>(N46/M46)-100%</f>
        <v>-0.014531242525707477</v>
      </c>
    </row>
    <row r="47" spans="1:16" ht="12.75">
      <c r="A47" s="1664" t="s">
        <v>497</v>
      </c>
      <c r="B47" s="1665"/>
      <c r="C47" s="1665"/>
      <c r="D47" s="1665"/>
      <c r="E47" s="1665"/>
      <c r="F47" s="1665"/>
      <c r="G47" s="109">
        <v>42350</v>
      </c>
      <c r="H47" s="1208">
        <v>44000</v>
      </c>
      <c r="I47" s="1208">
        <v>45499.3</v>
      </c>
      <c r="J47" s="74">
        <f>(G47+H47+I47)/3</f>
        <v>43949.76666666666</v>
      </c>
      <c r="K47" s="75"/>
      <c r="L47" s="315">
        <f>(G47+H47+I47)/3</f>
        <v>43949.76666666666</v>
      </c>
      <c r="M47" s="110">
        <v>45000</v>
      </c>
      <c r="N47" s="111">
        <v>43579.49</v>
      </c>
      <c r="O47" s="86">
        <f>(N47/L47)-100%</f>
        <v>-0.008424997326493155</v>
      </c>
      <c r="P47" s="87">
        <f>(N47/M47)-100%</f>
        <v>-0.03156688888888892</v>
      </c>
    </row>
    <row r="48" spans="1:16" ht="12.75">
      <c r="A48" s="1664" t="s">
        <v>498</v>
      </c>
      <c r="B48" s="1665"/>
      <c r="C48" s="1665"/>
      <c r="D48" s="1665"/>
      <c r="E48" s="1665"/>
      <c r="F48" s="1665"/>
      <c r="G48" s="81">
        <v>50</v>
      </c>
      <c r="H48" s="1175">
        <v>55</v>
      </c>
      <c r="I48" s="1175">
        <v>55</v>
      </c>
      <c r="J48" s="81">
        <f>(G48+H48+I48)/3</f>
        <v>53.333333333333336</v>
      </c>
      <c r="K48" s="82"/>
      <c r="L48" s="83">
        <f>(G48+H48+I48)/3</f>
        <v>53.333333333333336</v>
      </c>
      <c r="M48" s="84">
        <v>55</v>
      </c>
      <c r="N48" s="85">
        <v>55</v>
      </c>
      <c r="O48" s="86">
        <f>(N48/L48)-100%</f>
        <v>0.03125</v>
      </c>
      <c r="P48" s="87">
        <f>(N48/M48)-100%</f>
        <v>0</v>
      </c>
    </row>
    <row r="49" spans="1:16" ht="12.75">
      <c r="A49" s="1664" t="s">
        <v>499</v>
      </c>
      <c r="B49" s="1665"/>
      <c r="C49" s="1665"/>
      <c r="D49" s="1665"/>
      <c r="E49" s="1665"/>
      <c r="F49" s="1665"/>
      <c r="G49" s="964">
        <v>4840</v>
      </c>
      <c r="H49" s="1209">
        <v>4500</v>
      </c>
      <c r="I49" s="1209">
        <v>4880</v>
      </c>
      <c r="J49" s="964">
        <f>(G49+H49+I49)/3</f>
        <v>4740</v>
      </c>
      <c r="K49" s="965"/>
      <c r="L49" s="966">
        <f>(G49+H49+I49)/3</f>
        <v>4740</v>
      </c>
      <c r="M49" s="967">
        <v>4000</v>
      </c>
      <c r="N49" s="928">
        <v>3976</v>
      </c>
      <c r="O49" s="88">
        <f>(N49/L49)-100%</f>
        <v>-0.16118143459915613</v>
      </c>
      <c r="P49" s="89">
        <f>(N49/M49)-100%</f>
        <v>-0.006000000000000005</v>
      </c>
    </row>
    <row r="50" spans="1:19" ht="12" customHeight="1">
      <c r="A50" s="1719" t="s">
        <v>428</v>
      </c>
      <c r="B50" s="1720"/>
      <c r="C50" s="1720"/>
      <c r="D50" s="1720"/>
      <c r="E50" s="1720"/>
      <c r="F50" s="1720"/>
      <c r="G50" s="1720"/>
      <c r="H50" s="1720"/>
      <c r="I50" s="1720"/>
      <c r="J50" s="1720"/>
      <c r="K50" s="1720"/>
      <c r="L50" s="1720"/>
      <c r="M50" s="1720"/>
      <c r="N50" s="1720"/>
      <c r="O50" s="1720"/>
      <c r="P50" s="1721"/>
      <c r="S50" s="316"/>
    </row>
    <row r="51" spans="1:16" ht="15" customHeight="1">
      <c r="A51" s="1818" t="s">
        <v>358</v>
      </c>
      <c r="B51" s="1819"/>
      <c r="C51" s="1819"/>
      <c r="D51" s="1819"/>
      <c r="E51" s="1819"/>
      <c r="F51" s="1819"/>
      <c r="G51" s="195"/>
      <c r="H51" s="195"/>
      <c r="I51" s="195"/>
      <c r="J51" s="195">
        <f>(G51+H51+I51)/3</f>
        <v>0</v>
      </c>
      <c r="K51" s="317"/>
      <c r="L51" s="318">
        <f>(G51+H51+I51)/3</f>
        <v>0</v>
      </c>
      <c r="M51" s="196"/>
      <c r="N51" s="197"/>
      <c r="O51" s="297" t="e">
        <f>(N51/L51)-100%</f>
        <v>#DIV/0!</v>
      </c>
      <c r="P51" s="298" t="e">
        <f>(N51/M51)-100%</f>
        <v>#DIV/0!</v>
      </c>
    </row>
    <row r="52" spans="1:16" ht="12.75">
      <c r="A52" s="1664" t="s">
        <v>359</v>
      </c>
      <c r="B52" s="1665"/>
      <c r="C52" s="1665"/>
      <c r="D52" s="1665"/>
      <c r="E52" s="1665"/>
      <c r="F52" s="1665"/>
      <c r="G52" s="81"/>
      <c r="H52" s="81"/>
      <c r="I52" s="81"/>
      <c r="J52" s="81">
        <f>(G52+H52+I52)/3</f>
        <v>0</v>
      </c>
      <c r="K52" s="82"/>
      <c r="L52" s="83">
        <f>(G52+H52+I52)/3</f>
        <v>0</v>
      </c>
      <c r="M52" s="84"/>
      <c r="N52" s="85"/>
      <c r="O52" s="86" t="e">
        <f>(N52/L52)-100%</f>
        <v>#DIV/0!</v>
      </c>
      <c r="P52" s="87" t="e">
        <f>(N52/M52)-100%</f>
        <v>#DIV/0!</v>
      </c>
    </row>
    <row r="53" spans="1:16" ht="15.75" customHeight="1">
      <c r="A53" s="1664" t="s">
        <v>360</v>
      </c>
      <c r="B53" s="1665"/>
      <c r="C53" s="1665"/>
      <c r="D53" s="1665"/>
      <c r="E53" s="1665"/>
      <c r="F53" s="1665"/>
      <c r="G53" s="90"/>
      <c r="H53" s="90"/>
      <c r="I53" s="90"/>
      <c r="J53" s="90"/>
      <c r="K53" s="91"/>
      <c r="L53" s="83">
        <f>(G53+H53+I53)/3</f>
        <v>0</v>
      </c>
      <c r="M53" s="93"/>
      <c r="N53" s="94"/>
      <c r="O53" s="86" t="e">
        <f>(N53/L53)-100%</f>
        <v>#DIV/0!</v>
      </c>
      <c r="P53" s="87" t="e">
        <f>(N53/M53)-100%</f>
        <v>#DIV/0!</v>
      </c>
    </row>
    <row r="54" spans="1:16" ht="12.75">
      <c r="A54" s="1818" t="s">
        <v>500</v>
      </c>
      <c r="B54" s="1819"/>
      <c r="C54" s="1819"/>
      <c r="D54" s="1819"/>
      <c r="E54" s="1819"/>
      <c r="F54" s="1819"/>
      <c r="G54" s="90">
        <v>162</v>
      </c>
      <c r="H54" s="90">
        <v>155</v>
      </c>
      <c r="I54" s="90">
        <v>95</v>
      </c>
      <c r="J54" s="90"/>
      <c r="K54" s="91"/>
      <c r="L54" s="83">
        <f>(G54+H54+I54)/3</f>
        <v>137.33333333333334</v>
      </c>
      <c r="M54" s="93">
        <v>80</v>
      </c>
      <c r="N54" s="94">
        <v>85</v>
      </c>
      <c r="O54" s="86">
        <f>(N54/L54)-100%</f>
        <v>-0.3810679611650486</v>
      </c>
      <c r="P54" s="87">
        <f>(N54/M54)-100%</f>
        <v>0.0625</v>
      </c>
    </row>
    <row r="55" spans="1:16" ht="13.5" thickBot="1">
      <c r="A55" s="1722" t="s">
        <v>501</v>
      </c>
      <c r="B55" s="1723"/>
      <c r="C55" s="1723"/>
      <c r="D55" s="1723"/>
      <c r="E55" s="1723"/>
      <c r="F55" s="1723"/>
      <c r="G55" s="96">
        <v>162</v>
      </c>
      <c r="H55" s="96">
        <v>155</v>
      </c>
      <c r="I55" s="96">
        <v>155</v>
      </c>
      <c r="J55" s="96">
        <f>(G55+H55+I55)/3</f>
        <v>157.33333333333334</v>
      </c>
      <c r="K55" s="97"/>
      <c r="L55" s="98">
        <f>(G55+H55+I55)/3</f>
        <v>157.33333333333334</v>
      </c>
      <c r="M55" s="99">
        <v>100</v>
      </c>
      <c r="N55" s="100">
        <v>100</v>
      </c>
      <c r="O55" s="101">
        <f>(N55/L55)-100%</f>
        <v>-0.364406779661017</v>
      </c>
      <c r="P55" s="102">
        <f>(N55/M55)-100%</f>
        <v>0</v>
      </c>
    </row>
    <row r="56" spans="1:16" ht="18.75" customHeight="1" thickBot="1">
      <c r="A56" s="1811"/>
      <c r="B56" s="1802"/>
      <c r="C56" s="1802"/>
      <c r="D56" s="1802"/>
      <c r="E56" s="1802"/>
      <c r="F56" s="1802"/>
      <c r="G56" s="1802"/>
      <c r="H56" s="1802"/>
      <c r="I56" s="1802"/>
      <c r="J56" s="1802"/>
      <c r="K56" s="1802"/>
      <c r="L56" s="1802"/>
      <c r="M56" s="1802"/>
      <c r="N56" s="1802"/>
      <c r="O56" s="1802"/>
      <c r="P56" s="1803"/>
    </row>
    <row r="57" spans="1:16" ht="12.75">
      <c r="A57" s="1823" t="s">
        <v>430</v>
      </c>
      <c r="B57" s="1824"/>
      <c r="C57" s="1824"/>
      <c r="D57" s="1824"/>
      <c r="E57" s="1824"/>
      <c r="F57" s="1825"/>
      <c r="G57" s="1808" t="s">
        <v>434</v>
      </c>
      <c r="H57" s="1809"/>
      <c r="I57" s="1809"/>
      <c r="J57" s="1809"/>
      <c r="K57" s="1809"/>
      <c r="L57" s="1809"/>
      <c r="M57" s="1809"/>
      <c r="N57" s="1809"/>
      <c r="O57" s="1809"/>
      <c r="P57" s="1810"/>
    </row>
    <row r="58" spans="1:16" ht="26.25" customHeight="1">
      <c r="A58" s="1680" t="s">
        <v>1234</v>
      </c>
      <c r="B58" s="1681"/>
      <c r="C58" s="1682"/>
      <c r="D58" s="319" t="s">
        <v>432</v>
      </c>
      <c r="E58" s="1698" t="s">
        <v>675</v>
      </c>
      <c r="F58" s="1699"/>
      <c r="G58" s="1680" t="s">
        <v>1235</v>
      </c>
      <c r="H58" s="1681"/>
      <c r="I58" s="1681"/>
      <c r="J58" s="320"/>
      <c r="K58" s="320"/>
      <c r="L58" s="1695" t="s">
        <v>1236</v>
      </c>
      <c r="M58" s="1682"/>
      <c r="N58" s="1681" t="s">
        <v>1237</v>
      </c>
      <c r="O58" s="1681"/>
      <c r="P58" s="1726"/>
    </row>
    <row r="59" spans="1:16" ht="12.75">
      <c r="A59" s="1675" t="s">
        <v>136</v>
      </c>
      <c r="B59" s="1676"/>
      <c r="C59" s="1677"/>
      <c r="D59" s="321" t="s">
        <v>838</v>
      </c>
      <c r="E59" s="1678">
        <v>0.36</v>
      </c>
      <c r="F59" s="1679"/>
      <c r="G59" s="1675"/>
      <c r="H59" s="1676"/>
      <c r="I59" s="1676"/>
      <c r="J59" s="1676"/>
      <c r="K59" s="1677"/>
      <c r="L59" s="1700"/>
      <c r="M59" s="1677"/>
      <c r="N59" s="1700"/>
      <c r="O59" s="1676"/>
      <c r="P59" s="1679"/>
    </row>
    <row r="60" spans="1:16" ht="12.75">
      <c r="A60" s="1675" t="s">
        <v>137</v>
      </c>
      <c r="B60" s="1676"/>
      <c r="C60" s="1677"/>
      <c r="D60" s="321" t="s">
        <v>835</v>
      </c>
      <c r="E60" s="1701">
        <v>0.9</v>
      </c>
      <c r="F60" s="1679"/>
      <c r="G60" s="916"/>
      <c r="H60" s="917"/>
      <c r="I60" s="917"/>
      <c r="J60" s="917"/>
      <c r="K60" s="918"/>
      <c r="L60" s="920"/>
      <c r="M60" s="918"/>
      <c r="N60" s="920"/>
      <c r="O60" s="917"/>
      <c r="P60" s="919"/>
    </row>
    <row r="61" spans="1:16" ht="12.75">
      <c r="A61" s="1675" t="s">
        <v>138</v>
      </c>
      <c r="B61" s="1676"/>
      <c r="C61" s="1677"/>
      <c r="D61" s="321" t="s">
        <v>776</v>
      </c>
      <c r="E61" s="1701">
        <v>0.9</v>
      </c>
      <c r="F61" s="1679"/>
      <c r="G61" s="916"/>
      <c r="H61" s="917"/>
      <c r="I61" s="917"/>
      <c r="J61" s="917"/>
      <c r="K61" s="918"/>
      <c r="L61" s="920"/>
      <c r="M61" s="918"/>
      <c r="N61" s="920"/>
      <c r="O61" s="917"/>
      <c r="P61" s="919"/>
    </row>
    <row r="62" spans="1:16" ht="12.75">
      <c r="A62" s="1675" t="s">
        <v>1057</v>
      </c>
      <c r="B62" s="1676"/>
      <c r="C62" s="1677"/>
      <c r="D62" s="321" t="s">
        <v>1058</v>
      </c>
      <c r="E62" s="1701">
        <v>0.02</v>
      </c>
      <c r="F62" s="1679"/>
      <c r="G62" s="916"/>
      <c r="H62" s="917"/>
      <c r="I62" s="917"/>
      <c r="J62" s="917"/>
      <c r="K62" s="918"/>
      <c r="L62" s="920"/>
      <c r="M62" s="918"/>
      <c r="N62" s="920"/>
      <c r="O62" s="917"/>
      <c r="P62" s="919"/>
    </row>
    <row r="63" spans="1:16" ht="12.75">
      <c r="A63" s="1675" t="s">
        <v>1061</v>
      </c>
      <c r="B63" s="1683"/>
      <c r="C63" s="1684"/>
      <c r="D63" s="321" t="s">
        <v>835</v>
      </c>
      <c r="E63" s="1701">
        <v>0.05</v>
      </c>
      <c r="F63" s="1702"/>
      <c r="G63" s="916"/>
      <c r="H63" s="917"/>
      <c r="I63" s="917"/>
      <c r="J63" s="917"/>
      <c r="K63" s="918"/>
      <c r="L63" s="920"/>
      <c r="M63" s="918"/>
      <c r="N63" s="920"/>
      <c r="O63" s="917"/>
      <c r="P63" s="919"/>
    </row>
    <row r="64" spans="1:16" ht="12.75">
      <c r="A64" s="1675" t="s">
        <v>833</v>
      </c>
      <c r="B64" s="1676"/>
      <c r="C64" s="1677"/>
      <c r="D64" s="321" t="s">
        <v>836</v>
      </c>
      <c r="E64" s="1701">
        <v>0.03</v>
      </c>
      <c r="F64" s="1679"/>
      <c r="G64" s="916"/>
      <c r="H64" s="917"/>
      <c r="I64" s="917"/>
      <c r="J64" s="917"/>
      <c r="K64" s="918"/>
      <c r="L64" s="920"/>
      <c r="M64" s="918"/>
      <c r="N64" s="920"/>
      <c r="O64" s="917"/>
      <c r="P64" s="919"/>
    </row>
    <row r="65" spans="1:16" ht="12.75">
      <c r="A65" s="1675" t="s">
        <v>834</v>
      </c>
      <c r="B65" s="1676"/>
      <c r="C65" s="1677"/>
      <c r="D65" s="321" t="s">
        <v>837</v>
      </c>
      <c r="E65" s="1701">
        <v>0.1</v>
      </c>
      <c r="F65" s="1679"/>
      <c r="G65" s="1675"/>
      <c r="H65" s="1676"/>
      <c r="I65" s="1676"/>
      <c r="J65" s="1676"/>
      <c r="K65" s="1677"/>
      <c r="L65" s="1700"/>
      <c r="M65" s="1677"/>
      <c r="N65" s="1700"/>
      <c r="O65" s="1676"/>
      <c r="P65" s="1679"/>
    </row>
    <row r="66" spans="1:16" ht="13.5" thickBot="1">
      <c r="A66" s="1675" t="s">
        <v>832</v>
      </c>
      <c r="B66" s="1676"/>
      <c r="C66" s="1677"/>
      <c r="D66" s="321" t="s">
        <v>835</v>
      </c>
      <c r="E66" s="1701">
        <v>0.05</v>
      </c>
      <c r="F66" s="1679"/>
      <c r="G66" s="1670"/>
      <c r="H66" s="1671"/>
      <c r="I66" s="1671"/>
      <c r="J66" s="1671"/>
      <c r="K66" s="1672"/>
      <c r="L66" s="1685"/>
      <c r="M66" s="1672"/>
      <c r="N66" s="1685"/>
      <c r="O66" s="1671"/>
      <c r="P66" s="1674"/>
    </row>
    <row r="67" spans="1:17" ht="13.5">
      <c r="A67" s="103"/>
      <c r="B67" s="6"/>
      <c r="C67" s="6"/>
      <c r="D67" s="6"/>
      <c r="E67" s="6"/>
      <c r="F67" s="6"/>
      <c r="G67" s="6"/>
      <c r="H67" s="6"/>
      <c r="I67" s="6"/>
      <c r="J67" s="6"/>
      <c r="K67" s="6"/>
      <c r="L67" s="6"/>
      <c r="M67" s="6"/>
      <c r="N67" s="6"/>
      <c r="O67" s="6"/>
      <c r="P67" s="50"/>
      <c r="Q67" s="282"/>
    </row>
    <row r="68" spans="1:17" ht="14.25" thickBot="1">
      <c r="A68" s="103"/>
      <c r="B68" s="6"/>
      <c r="C68" s="6"/>
      <c r="D68" s="6"/>
      <c r="E68" s="6"/>
      <c r="F68" s="6"/>
      <c r="G68" s="6"/>
      <c r="H68" s="6"/>
      <c r="I68" s="6"/>
      <c r="J68" s="6"/>
      <c r="K68" s="6"/>
      <c r="L68" s="6"/>
      <c r="M68" s="6"/>
      <c r="N68" s="6"/>
      <c r="O68" s="49"/>
      <c r="P68" s="51"/>
      <c r="Q68" s="282"/>
    </row>
    <row r="69" spans="1:17" ht="12.75" customHeight="1">
      <c r="A69" s="1755" t="s">
        <v>196</v>
      </c>
      <c r="B69" s="1756"/>
      <c r="C69" s="1756"/>
      <c r="D69" s="1756"/>
      <c r="E69" s="1756"/>
      <c r="F69" s="1756"/>
      <c r="G69" s="1756"/>
      <c r="H69" s="1756"/>
      <c r="I69" s="1756"/>
      <c r="J69" s="1756"/>
      <c r="K69" s="1757"/>
      <c r="L69" s="1812" t="s">
        <v>1250</v>
      </c>
      <c r="M69" s="1752" t="s">
        <v>1249</v>
      </c>
      <c r="N69" s="1789" t="s">
        <v>200</v>
      </c>
      <c r="O69" s="1816" t="s">
        <v>402</v>
      </c>
      <c r="P69" s="1797" t="s">
        <v>401</v>
      </c>
      <c r="Q69" s="282"/>
    </row>
    <row r="70" spans="1:17" ht="16.5" customHeight="1" thickBot="1">
      <c r="A70" s="1758"/>
      <c r="B70" s="1759"/>
      <c r="C70" s="1759"/>
      <c r="D70" s="1759"/>
      <c r="E70" s="1759"/>
      <c r="F70" s="1759"/>
      <c r="G70" s="1759"/>
      <c r="H70" s="1759"/>
      <c r="I70" s="1759"/>
      <c r="J70" s="1759"/>
      <c r="K70" s="1760"/>
      <c r="L70" s="1813"/>
      <c r="M70" s="1753"/>
      <c r="N70" s="1790"/>
      <c r="O70" s="1817"/>
      <c r="P70" s="1798"/>
      <c r="Q70" s="282"/>
    </row>
    <row r="71" spans="1:17" ht="16.5" customHeight="1" thickBot="1" thickTop="1">
      <c r="A71" s="1709" t="s">
        <v>396</v>
      </c>
      <c r="B71" s="1710"/>
      <c r="C71" s="1710"/>
      <c r="D71" s="1710"/>
      <c r="E71" s="1710"/>
      <c r="F71" s="1710"/>
      <c r="G71" s="1710"/>
      <c r="H71" s="1710"/>
      <c r="I71" s="1710"/>
      <c r="J71" s="1710"/>
      <c r="K71" s="1711"/>
      <c r="L71" s="323"/>
      <c r="M71" s="323"/>
      <c r="N71" s="324"/>
      <c r="O71" s="323"/>
      <c r="P71" s="325"/>
      <c r="Q71" s="282"/>
    </row>
    <row r="72" spans="1:19" ht="23.25" customHeight="1" thickBot="1" thickTop="1">
      <c r="A72" s="1751" t="s">
        <v>73</v>
      </c>
      <c r="B72" s="1704"/>
      <c r="C72" s="1704"/>
      <c r="D72" s="1704"/>
      <c r="E72" s="1704"/>
      <c r="F72" s="1704"/>
      <c r="G72" s="1704"/>
      <c r="H72" s="1704"/>
      <c r="I72" s="1704"/>
      <c r="J72" s="1704"/>
      <c r="K72" s="1705"/>
      <c r="L72" s="362">
        <f>L25/L26</f>
        <v>0.15625</v>
      </c>
      <c r="M72" s="399">
        <f>M25/M26</f>
        <v>0.16129032258064516</v>
      </c>
      <c r="N72" s="333">
        <f>N25/N26</f>
        <v>0.16129032258064516</v>
      </c>
      <c r="O72" s="331">
        <f aca="true" t="shared" si="3" ref="O72:O78">N72-M72</f>
        <v>0</v>
      </c>
      <c r="P72" s="330" t="str">
        <f aca="true" t="shared" si="4" ref="P72:P78">IF(N72&lt;=M72,"OK","NOOK")</f>
        <v>OK</v>
      </c>
      <c r="Q72" s="282" t="s">
        <v>275</v>
      </c>
      <c r="R72" s="299"/>
      <c r="S72" s="299"/>
    </row>
    <row r="73" spans="1:19" ht="0.75" customHeight="1" thickBot="1" thickTop="1">
      <c r="A73" s="1983" t="s">
        <v>117</v>
      </c>
      <c r="B73" s="1845"/>
      <c r="C73" s="1845"/>
      <c r="D73" s="1845"/>
      <c r="E73" s="1845"/>
      <c r="F73" s="1845"/>
      <c r="G73" s="1845"/>
      <c r="H73" s="1845"/>
      <c r="I73" s="1845"/>
      <c r="J73" s="269"/>
      <c r="K73" s="270"/>
      <c r="L73" s="534" t="e">
        <f>L28/L27</f>
        <v>#DIV/0!</v>
      </c>
      <c r="M73" s="655" t="e">
        <f>M28/M27</f>
        <v>#DIV/0!</v>
      </c>
      <c r="N73" s="656" t="e">
        <f>N28/N27</f>
        <v>#DIV/0!</v>
      </c>
      <c r="O73" s="534" t="e">
        <f t="shared" si="3"/>
        <v>#DIV/0!</v>
      </c>
      <c r="P73" s="330" t="e">
        <f t="shared" si="4"/>
        <v>#DIV/0!</v>
      </c>
      <c r="Q73" s="282"/>
      <c r="R73" s="299"/>
      <c r="S73" s="299"/>
    </row>
    <row r="74" spans="1:18" ht="24.75" customHeight="1" thickTop="1">
      <c r="A74" s="1707" t="s">
        <v>491</v>
      </c>
      <c r="B74" s="1708"/>
      <c r="C74" s="1708"/>
      <c r="D74" s="1708"/>
      <c r="E74" s="1708"/>
      <c r="F74" s="1708"/>
      <c r="G74" s="1708"/>
      <c r="H74" s="1708"/>
      <c r="I74" s="1708"/>
      <c r="J74" s="658"/>
      <c r="K74" s="659"/>
      <c r="L74" s="331">
        <f>L29/L30</f>
        <v>0.2062214089661482</v>
      </c>
      <c r="M74" s="402">
        <f>M29/M30</f>
        <v>0.3146067415730337</v>
      </c>
      <c r="N74" s="403">
        <f>N29/N30</f>
        <v>0.3047495841803733</v>
      </c>
      <c r="O74" s="331">
        <f t="shared" si="3"/>
        <v>-0.00985715739266041</v>
      </c>
      <c r="P74" s="330" t="str">
        <f>IF(N74&gt;=M74,"OK","NOOK")</f>
        <v>NOOK</v>
      </c>
      <c r="Q74" s="282" t="s">
        <v>830</v>
      </c>
      <c r="R74" s="274" t="s">
        <v>1460</v>
      </c>
    </row>
    <row r="75" spans="1:17" ht="0.75" customHeight="1">
      <c r="A75" s="1983" t="s">
        <v>118</v>
      </c>
      <c r="B75" s="1845"/>
      <c r="C75" s="1845"/>
      <c r="D75" s="1845"/>
      <c r="E75" s="1845"/>
      <c r="F75" s="1845"/>
      <c r="G75" s="1845"/>
      <c r="H75" s="1845"/>
      <c r="I75" s="1845"/>
      <c r="J75" s="1845"/>
      <c r="K75" s="1845"/>
      <c r="L75" s="408">
        <f aca="true" t="shared" si="5" ref="L75:N76">L32/L31</f>
        <v>1</v>
      </c>
      <c r="M75" s="568">
        <f t="shared" si="5"/>
        <v>1</v>
      </c>
      <c r="N75" s="623">
        <f t="shared" si="5"/>
        <v>1</v>
      </c>
      <c r="O75" s="331">
        <f t="shared" si="3"/>
        <v>0</v>
      </c>
      <c r="P75" s="330" t="str">
        <f t="shared" si="4"/>
        <v>OK</v>
      </c>
      <c r="Q75" s="282"/>
    </row>
    <row r="76" spans="1:17" ht="24.75" customHeight="1">
      <c r="A76" s="1826" t="s">
        <v>492</v>
      </c>
      <c r="B76" s="1708"/>
      <c r="C76" s="1708"/>
      <c r="D76" s="1708"/>
      <c r="E76" s="1708"/>
      <c r="F76" s="1708"/>
      <c r="G76" s="1708"/>
      <c r="H76" s="1708"/>
      <c r="I76" s="1832"/>
      <c r="J76" s="577"/>
      <c r="K76" s="577"/>
      <c r="L76" s="408">
        <f t="shared" si="5"/>
        <v>0</v>
      </c>
      <c r="M76" s="568">
        <f t="shared" si="5"/>
        <v>0</v>
      </c>
      <c r="N76" s="410">
        <f t="shared" si="5"/>
        <v>0</v>
      </c>
      <c r="O76" s="331">
        <f t="shared" si="3"/>
        <v>0</v>
      </c>
      <c r="P76" s="330" t="str">
        <f t="shared" si="4"/>
        <v>OK</v>
      </c>
      <c r="Q76" s="282" t="s">
        <v>119</v>
      </c>
    </row>
    <row r="77" spans="1:17" ht="24.75" customHeight="1">
      <c r="A77" s="1707" t="s">
        <v>502</v>
      </c>
      <c r="B77" s="1708"/>
      <c r="C77" s="1708"/>
      <c r="D77" s="1708"/>
      <c r="E77" s="1708"/>
      <c r="F77" s="1708"/>
      <c r="G77" s="1708"/>
      <c r="H77" s="1708"/>
      <c r="I77" s="1708"/>
      <c r="J77" s="1708"/>
      <c r="K77" s="1708"/>
      <c r="L77" s="408">
        <f>L34/L26</f>
        <v>1.1979166666666667</v>
      </c>
      <c r="M77" s="409">
        <f>M34/M26</f>
        <v>1.2580645161290323</v>
      </c>
      <c r="N77" s="410">
        <f>N34/N26</f>
        <v>1.2580645161290323</v>
      </c>
      <c r="O77" s="331">
        <f t="shared" si="3"/>
        <v>0</v>
      </c>
      <c r="P77" s="330" t="str">
        <f t="shared" si="4"/>
        <v>OK</v>
      </c>
      <c r="Q77" s="282" t="s">
        <v>276</v>
      </c>
    </row>
    <row r="78" spans="1:17" ht="24.75" customHeight="1" thickBot="1">
      <c r="A78" s="1746" t="s">
        <v>529</v>
      </c>
      <c r="B78" s="1708"/>
      <c r="C78" s="1708"/>
      <c r="D78" s="1708"/>
      <c r="E78" s="1708"/>
      <c r="F78" s="1708"/>
      <c r="G78" s="1708"/>
      <c r="H78" s="1708"/>
      <c r="I78" s="1708"/>
      <c r="J78" s="1708"/>
      <c r="K78" s="1747"/>
      <c r="L78" s="408">
        <f>L36/L35</f>
        <v>0.9172185430463575</v>
      </c>
      <c r="M78" s="409">
        <f>M36/M35</f>
        <v>0.6333333333333333</v>
      </c>
      <c r="N78" s="410">
        <f>N36/N35</f>
        <v>0.625</v>
      </c>
      <c r="O78" s="331">
        <f t="shared" si="3"/>
        <v>-0.008333333333333304</v>
      </c>
      <c r="P78" s="330" t="str">
        <f t="shared" si="4"/>
        <v>OK</v>
      </c>
      <c r="Q78" s="282" t="s">
        <v>276</v>
      </c>
    </row>
    <row r="79" spans="1:17" ht="15" customHeight="1" thickBot="1" thickTop="1">
      <c r="A79" s="1709" t="s">
        <v>397</v>
      </c>
      <c r="B79" s="1710"/>
      <c r="C79" s="1710"/>
      <c r="D79" s="1710"/>
      <c r="E79" s="1710"/>
      <c r="F79" s="1710"/>
      <c r="G79" s="1710"/>
      <c r="H79" s="1710"/>
      <c r="I79" s="1710"/>
      <c r="J79" s="1710"/>
      <c r="K79" s="1711"/>
      <c r="L79" s="411"/>
      <c r="M79" s="412"/>
      <c r="N79" s="324"/>
      <c r="O79" s="323"/>
      <c r="P79" s="336"/>
      <c r="Q79" s="282"/>
    </row>
    <row r="80" spans="1:17" ht="24" customHeight="1" thickTop="1">
      <c r="A80" s="1748" t="s">
        <v>732</v>
      </c>
      <c r="B80" s="1749"/>
      <c r="C80" s="1749"/>
      <c r="D80" s="1749"/>
      <c r="E80" s="1749"/>
      <c r="F80" s="1749"/>
      <c r="G80" s="1749"/>
      <c r="H80" s="1749"/>
      <c r="I80" s="1749"/>
      <c r="J80" s="1749"/>
      <c r="K80" s="1750"/>
      <c r="L80" s="326">
        <f aca="true" t="shared" si="6" ref="L80:N84">L40</f>
        <v>30</v>
      </c>
      <c r="M80" s="327">
        <f t="shared" si="6"/>
        <v>30</v>
      </c>
      <c r="N80" s="328">
        <f t="shared" si="6"/>
        <v>30</v>
      </c>
      <c r="O80" s="329">
        <f>N80-M80</f>
        <v>0</v>
      </c>
      <c r="P80" s="330" t="str">
        <f>IF(N80&lt;=M80,"OK","NOOK")</f>
        <v>OK</v>
      </c>
      <c r="Q80" s="282" t="s">
        <v>830</v>
      </c>
    </row>
    <row r="81" spans="1:17" ht="26.25" customHeight="1">
      <c r="A81" s="1707" t="s">
        <v>493</v>
      </c>
      <c r="B81" s="1708"/>
      <c r="C81" s="1708"/>
      <c r="D81" s="1708"/>
      <c r="E81" s="1708"/>
      <c r="F81" s="1708"/>
      <c r="G81" s="1708"/>
      <c r="H81" s="1708"/>
      <c r="I81" s="1708"/>
      <c r="J81" s="1984"/>
      <c r="K81" s="1982"/>
      <c r="L81" s="329">
        <f t="shared" si="6"/>
        <v>1</v>
      </c>
      <c r="M81" s="400">
        <f t="shared" si="6"/>
        <v>1</v>
      </c>
      <c r="N81" s="401">
        <f t="shared" si="6"/>
        <v>1</v>
      </c>
      <c r="O81" s="329">
        <f>N81-M81</f>
        <v>0</v>
      </c>
      <c r="P81" s="330" t="str">
        <f>IF(N81&lt;=M81,"OK","NOOK")</f>
        <v>OK</v>
      </c>
      <c r="Q81" s="282" t="s">
        <v>830</v>
      </c>
    </row>
    <row r="82" spans="1:17" ht="21" customHeight="1">
      <c r="A82" s="1712" t="s">
        <v>356</v>
      </c>
      <c r="B82" s="1713"/>
      <c r="C82" s="1713"/>
      <c r="D82" s="1713"/>
      <c r="E82" s="1713"/>
      <c r="F82" s="1713"/>
      <c r="G82" s="1713"/>
      <c r="H82" s="1713"/>
      <c r="I82" s="1713"/>
      <c r="J82" s="1713"/>
      <c r="K82" s="1714"/>
      <c r="L82" s="414">
        <f t="shared" si="6"/>
        <v>7</v>
      </c>
      <c r="M82" s="400">
        <f t="shared" si="6"/>
        <v>7</v>
      </c>
      <c r="N82" s="401">
        <f t="shared" si="6"/>
        <v>7</v>
      </c>
      <c r="O82" s="329">
        <f>N82-M82</f>
        <v>0</v>
      </c>
      <c r="P82" s="330" t="str">
        <f>IF(N82&lt;=M82,"OK","NOOK")</f>
        <v>OK</v>
      </c>
      <c r="Q82" s="282" t="s">
        <v>830</v>
      </c>
    </row>
    <row r="83" spans="1:17" ht="25.5" customHeight="1">
      <c r="A83" s="1712" t="s">
        <v>357</v>
      </c>
      <c r="B83" s="1713"/>
      <c r="C83" s="1713"/>
      <c r="D83" s="1713"/>
      <c r="E83" s="1713"/>
      <c r="F83" s="1713"/>
      <c r="G83" s="1713"/>
      <c r="H83" s="1713"/>
      <c r="I83" s="1713"/>
      <c r="J83" s="1713"/>
      <c r="K83" s="1714"/>
      <c r="L83" s="414">
        <f t="shared" si="6"/>
        <v>30</v>
      </c>
      <c r="M83" s="400">
        <f t="shared" si="6"/>
        <v>30</v>
      </c>
      <c r="N83" s="401">
        <f t="shared" si="6"/>
        <v>30</v>
      </c>
      <c r="O83" s="329">
        <f>N83-M83</f>
        <v>0</v>
      </c>
      <c r="P83" s="330" t="str">
        <f>IF(N83&lt;=M83,"OK","NOOK")</f>
        <v>OK</v>
      </c>
      <c r="Q83" s="282" t="s">
        <v>830</v>
      </c>
    </row>
    <row r="84" spans="1:17" ht="25.5" customHeight="1" thickBot="1">
      <c r="A84" s="1712" t="s">
        <v>496</v>
      </c>
      <c r="B84" s="1713"/>
      <c r="C84" s="1713"/>
      <c r="D84" s="1713"/>
      <c r="E84" s="1713"/>
      <c r="F84" s="1713"/>
      <c r="G84" s="1713"/>
      <c r="H84" s="1713"/>
      <c r="I84" s="1713"/>
      <c r="J84" s="1713"/>
      <c r="K84" s="1714"/>
      <c r="L84" s="414">
        <f t="shared" si="6"/>
        <v>60</v>
      </c>
      <c r="M84" s="400">
        <f t="shared" si="6"/>
        <v>60</v>
      </c>
      <c r="N84" s="401">
        <f t="shared" si="6"/>
        <v>60</v>
      </c>
      <c r="O84" s="329">
        <f>N84-M84</f>
        <v>0</v>
      </c>
      <c r="P84" s="330" t="str">
        <f>IF(N84&lt;=M84,"OK","NOOK")</f>
        <v>OK</v>
      </c>
      <c r="Q84" s="282" t="s">
        <v>276</v>
      </c>
    </row>
    <row r="85" spans="1:17" ht="15" customHeight="1" thickBot="1" thickTop="1">
      <c r="A85" s="1709" t="s">
        <v>398</v>
      </c>
      <c r="B85" s="1710"/>
      <c r="C85" s="1710"/>
      <c r="D85" s="1710"/>
      <c r="E85" s="1710"/>
      <c r="F85" s="1710"/>
      <c r="G85" s="1710"/>
      <c r="H85" s="1710"/>
      <c r="I85" s="1710"/>
      <c r="J85" s="1710"/>
      <c r="K85" s="1711"/>
      <c r="L85" s="419"/>
      <c r="M85" s="420"/>
      <c r="N85" s="324"/>
      <c r="O85" s="323"/>
      <c r="P85" s="346"/>
      <c r="Q85" s="282"/>
    </row>
    <row r="86" spans="1:17" ht="23.25" customHeight="1" thickTop="1">
      <c r="A86" s="2078" t="s">
        <v>1286</v>
      </c>
      <c r="B86" s="2059"/>
      <c r="C86" s="2059"/>
      <c r="D86" s="2059"/>
      <c r="E86" s="2059"/>
      <c r="F86" s="2059"/>
      <c r="G86" s="2059"/>
      <c r="H86" s="2059"/>
      <c r="I86" s="2059"/>
      <c r="J86" s="2059"/>
      <c r="K86" s="2059"/>
      <c r="L86" s="347">
        <f>L46/L26</f>
        <v>3926.1334375</v>
      </c>
      <c r="M86" s="421">
        <f>M46/M26</f>
        <v>4006.3399032258058</v>
      </c>
      <c r="N86" s="349">
        <f>N46/N26</f>
        <v>3948.1228064516126</v>
      </c>
      <c r="O86" s="347">
        <f>N86-M86</f>
        <v>-58.217096774193124</v>
      </c>
      <c r="P86" s="350" t="str">
        <f>IF(N86&lt;=M86,"OK","NOOK")</f>
        <v>OK</v>
      </c>
      <c r="Q86" s="1230" t="s">
        <v>275</v>
      </c>
    </row>
    <row r="87" spans="1:17" ht="23.25" customHeight="1">
      <c r="A87" s="1707" t="s">
        <v>733</v>
      </c>
      <c r="B87" s="1708"/>
      <c r="C87" s="1708"/>
      <c r="D87" s="1708"/>
      <c r="E87" s="1708"/>
      <c r="F87" s="1708"/>
      <c r="G87" s="1708"/>
      <c r="H87" s="1708"/>
      <c r="I87" s="2056"/>
      <c r="J87" s="23"/>
      <c r="K87" s="23"/>
      <c r="L87" s="422">
        <f>L46/L24</f>
        <v>14.581739786443826</v>
      </c>
      <c r="M87" s="479">
        <f>M46/M24</f>
        <v>14.441457790697672</v>
      </c>
      <c r="N87" s="424">
        <f>N46/N24</f>
        <v>14.224989191073918</v>
      </c>
      <c r="O87" s="422">
        <f>N87-M87</f>
        <v>-0.2164685996237541</v>
      </c>
      <c r="P87" s="425" t="str">
        <f>IF(N87&lt;=M87,"OK","NOOK")</f>
        <v>OK</v>
      </c>
      <c r="Q87" s="282" t="s">
        <v>275</v>
      </c>
    </row>
    <row r="88" spans="1:17" ht="23.25" customHeight="1">
      <c r="A88" s="1707" t="s">
        <v>503</v>
      </c>
      <c r="B88" s="1708"/>
      <c r="C88" s="1708"/>
      <c r="D88" s="1708"/>
      <c r="E88" s="1708"/>
      <c r="F88" s="1708"/>
      <c r="G88" s="1708"/>
      <c r="H88" s="1708"/>
      <c r="I88" s="2056"/>
      <c r="J88" s="1707"/>
      <c r="K88" s="1708"/>
      <c r="L88" s="422">
        <f>L46/L34</f>
        <v>3277.4679130434783</v>
      </c>
      <c r="M88" s="479">
        <f>M46/M34</f>
        <v>3184.5265897435893</v>
      </c>
      <c r="N88" s="424">
        <f>N46/N34</f>
        <v>3138.251461538461</v>
      </c>
      <c r="O88" s="422">
        <f>N88-M88</f>
        <v>-46.27512820512811</v>
      </c>
      <c r="P88" s="425" t="str">
        <f>IF(N88&lt;=M88,"OK","NOOK")</f>
        <v>OK</v>
      </c>
      <c r="Q88" s="282" t="s">
        <v>276</v>
      </c>
    </row>
    <row r="89" spans="1:17" ht="23.25" customHeight="1">
      <c r="A89" s="2209" t="s">
        <v>504</v>
      </c>
      <c r="B89" s="2210"/>
      <c r="C89" s="2210"/>
      <c r="D89" s="2210"/>
      <c r="E89" s="2210"/>
      <c r="F89" s="2210"/>
      <c r="G89" s="2210"/>
      <c r="H89" s="2210"/>
      <c r="I89" s="2210"/>
      <c r="J89" s="648"/>
      <c r="K89" s="648"/>
      <c r="L89" s="422">
        <f>L47/L48</f>
        <v>824.0581249999999</v>
      </c>
      <c r="M89" s="479">
        <f>M47/M48</f>
        <v>818.1818181818181</v>
      </c>
      <c r="N89" s="424">
        <f>N47/N48</f>
        <v>792.3543636363636</v>
      </c>
      <c r="O89" s="422">
        <f>N89-M89</f>
        <v>-25.827454545454543</v>
      </c>
      <c r="P89" s="425" t="str">
        <f>IF(N89&lt;=M89,"OK","NOOK")</f>
        <v>OK</v>
      </c>
      <c r="Q89" s="282" t="s">
        <v>276</v>
      </c>
    </row>
    <row r="90" spans="1:17" ht="23.25" customHeight="1" thickBot="1">
      <c r="A90" s="1761" t="s">
        <v>525</v>
      </c>
      <c r="B90" s="1730"/>
      <c r="C90" s="1730"/>
      <c r="D90" s="1730"/>
      <c r="E90" s="1730"/>
      <c r="F90" s="1730"/>
      <c r="G90" s="1730"/>
      <c r="H90" s="1730"/>
      <c r="I90" s="1730"/>
      <c r="J90" s="1730"/>
      <c r="K90" s="1762"/>
      <c r="L90" s="422">
        <f>L49/L34</f>
        <v>123.65217391304347</v>
      </c>
      <c r="M90" s="479">
        <f>M49/M34</f>
        <v>102.56410256410257</v>
      </c>
      <c r="N90" s="424">
        <f>N49/N34</f>
        <v>101.94871794871794</v>
      </c>
      <c r="O90" s="422">
        <f>N90-M90</f>
        <v>-0.6153846153846274</v>
      </c>
      <c r="P90" s="425" t="str">
        <f>IF(N90&lt;=M90,"OK","NOOK")</f>
        <v>OK</v>
      </c>
      <c r="Q90" s="274" t="s">
        <v>276</v>
      </c>
    </row>
    <row r="91" spans="1:17" ht="14.25" customHeight="1" thickBot="1" thickTop="1">
      <c r="A91" s="1709" t="s">
        <v>399</v>
      </c>
      <c r="B91" s="1710"/>
      <c r="C91" s="1710"/>
      <c r="D91" s="1710"/>
      <c r="E91" s="1710"/>
      <c r="F91" s="1710"/>
      <c r="G91" s="1710"/>
      <c r="H91" s="1710"/>
      <c r="I91" s="1710"/>
      <c r="J91" s="1710"/>
      <c r="K91" s="1710"/>
      <c r="L91" s="419"/>
      <c r="M91" s="412"/>
      <c r="N91" s="324"/>
      <c r="O91" s="323"/>
      <c r="P91" s="430"/>
      <c r="Q91" s="282"/>
    </row>
    <row r="92" spans="1:17" ht="24.75" customHeight="1" thickTop="1">
      <c r="A92" s="1748" t="s">
        <v>351</v>
      </c>
      <c r="B92" s="1749"/>
      <c r="C92" s="1749"/>
      <c r="D92" s="1749"/>
      <c r="E92" s="1749"/>
      <c r="F92" s="1749"/>
      <c r="G92" s="1749"/>
      <c r="H92" s="1749"/>
      <c r="I92" s="1749"/>
      <c r="J92" s="1749"/>
      <c r="K92" s="1750"/>
      <c r="L92" s="362">
        <f aca="true" t="shared" si="7" ref="L92:N94">L51</f>
        <v>0</v>
      </c>
      <c r="M92" s="399">
        <f t="shared" si="7"/>
        <v>0</v>
      </c>
      <c r="N92" s="364">
        <f t="shared" si="7"/>
        <v>0</v>
      </c>
      <c r="O92" s="362">
        <f>N92-M92</f>
        <v>0</v>
      </c>
      <c r="P92" s="350" t="str">
        <f>IF(N92&gt;=M92,"OK","NOOK")</f>
        <v>OK</v>
      </c>
      <c r="Q92" s="282" t="s">
        <v>275</v>
      </c>
    </row>
    <row r="93" spans="1:17" ht="23.25" customHeight="1">
      <c r="A93" s="1712" t="s">
        <v>359</v>
      </c>
      <c r="B93" s="1713"/>
      <c r="C93" s="1713"/>
      <c r="D93" s="1713"/>
      <c r="E93" s="1713"/>
      <c r="F93" s="1713"/>
      <c r="G93" s="1713"/>
      <c r="H93" s="1713"/>
      <c r="I93" s="1713"/>
      <c r="J93" s="1713"/>
      <c r="K93" s="1714"/>
      <c r="L93" s="660">
        <f t="shared" si="7"/>
        <v>0</v>
      </c>
      <c r="M93" s="661">
        <f t="shared" si="7"/>
        <v>0</v>
      </c>
      <c r="N93" s="662">
        <f t="shared" si="7"/>
        <v>0</v>
      </c>
      <c r="O93" s="660">
        <f>N93-M93</f>
        <v>0</v>
      </c>
      <c r="P93" s="425" t="str">
        <f>IF(N93&gt;=M93,"OK","NOOK")</f>
        <v>OK</v>
      </c>
      <c r="Q93" s="282" t="s">
        <v>830</v>
      </c>
    </row>
    <row r="94" spans="1:17" ht="20.25" customHeight="1">
      <c r="A94" s="1959" t="s">
        <v>360</v>
      </c>
      <c r="B94" s="1893"/>
      <c r="C94" s="1893"/>
      <c r="D94" s="1893"/>
      <c r="E94" s="1893"/>
      <c r="F94" s="1893"/>
      <c r="G94" s="1893"/>
      <c r="H94" s="1893"/>
      <c r="I94" s="1893"/>
      <c r="J94" s="1893"/>
      <c r="K94" s="1927"/>
      <c r="L94" s="660">
        <f t="shared" si="7"/>
        <v>0</v>
      </c>
      <c r="M94" s="661">
        <f t="shared" si="7"/>
        <v>0</v>
      </c>
      <c r="N94" s="662">
        <f t="shared" si="7"/>
        <v>0</v>
      </c>
      <c r="O94" s="660">
        <f>N94-M94</f>
        <v>0</v>
      </c>
      <c r="P94" s="425" t="str">
        <f>IF(N94&gt;=M94,"OK","NOOK")</f>
        <v>OK</v>
      </c>
      <c r="Q94" s="282" t="s">
        <v>830</v>
      </c>
    </row>
    <row r="95" spans="1:17" ht="22.5" customHeight="1">
      <c r="A95" s="2103" t="s">
        <v>526</v>
      </c>
      <c r="B95" s="1853"/>
      <c r="C95" s="1853"/>
      <c r="D95" s="1853"/>
      <c r="E95" s="1853"/>
      <c r="F95" s="1853"/>
      <c r="G95" s="1853"/>
      <c r="H95" s="1853"/>
      <c r="I95" s="1853"/>
      <c r="J95" s="1853"/>
      <c r="K95" s="2104"/>
      <c r="L95" s="434">
        <f>L54/L55</f>
        <v>0.8728813559322034</v>
      </c>
      <c r="M95" s="402">
        <f>M54/M55</f>
        <v>0.8</v>
      </c>
      <c r="N95" s="403">
        <f>N54/N55</f>
        <v>0.85</v>
      </c>
      <c r="O95" s="434">
        <f>N95-M95</f>
        <v>0.04999999999999993</v>
      </c>
      <c r="P95" s="425" t="str">
        <f>IF(N95&gt;=M95,"OK","NOOK")</f>
        <v>OK</v>
      </c>
      <c r="Q95" s="282" t="s">
        <v>276</v>
      </c>
    </row>
    <row r="96" spans="1:17" ht="19.5" customHeight="1">
      <c r="A96" s="2194" t="s">
        <v>429</v>
      </c>
      <c r="B96" s="2107"/>
      <c r="C96" s="2107"/>
      <c r="D96" s="2107"/>
      <c r="E96" s="2107"/>
      <c r="F96" s="2107"/>
      <c r="G96" s="2107"/>
      <c r="H96" s="2107"/>
      <c r="I96" s="2107"/>
      <c r="J96" s="2107"/>
      <c r="K96" s="2107"/>
      <c r="L96" s="2107"/>
      <c r="M96" s="2107"/>
      <c r="N96" s="2107"/>
      <c r="O96" s="2107"/>
      <c r="P96" s="2195"/>
      <c r="Q96" s="282"/>
    </row>
    <row r="97" spans="1:18" ht="82.5" customHeight="1" thickBot="1">
      <c r="A97" s="1737"/>
      <c r="B97" s="1738"/>
      <c r="C97" s="1738"/>
      <c r="D97" s="1738"/>
      <c r="E97" s="1738"/>
      <c r="F97" s="1738"/>
      <c r="G97" s="1738"/>
      <c r="H97" s="1738"/>
      <c r="I97" s="1738"/>
      <c r="J97" s="1738"/>
      <c r="K97" s="1738"/>
      <c r="L97" s="1738"/>
      <c r="M97" s="1738"/>
      <c r="N97" s="1738"/>
      <c r="O97" s="1738"/>
      <c r="P97" s="1739"/>
      <c r="Q97" s="282"/>
      <c r="R97" s="370"/>
    </row>
    <row r="98" spans="1:16" ht="21" customHeight="1" hidden="1">
      <c r="A98" s="24"/>
      <c r="B98" s="25"/>
      <c r="C98" s="25"/>
      <c r="D98" s="25"/>
      <c r="E98" s="25"/>
      <c r="F98" s="25"/>
      <c r="G98" s="25"/>
      <c r="H98" s="25"/>
      <c r="I98" s="25"/>
      <c r="J98" s="25"/>
      <c r="K98" s="25"/>
      <c r="L98" s="25"/>
      <c r="M98" s="25"/>
      <c r="N98" s="25"/>
      <c r="O98" s="25"/>
      <c r="P98" s="26"/>
    </row>
  </sheetData>
  <sheetProtection selectLockedCells="1"/>
  <mergeCells count="121">
    <mergeCell ref="A21:P21"/>
    <mergeCell ref="A48:F48"/>
    <mergeCell ref="A43:F43"/>
    <mergeCell ref="A41:F41"/>
    <mergeCell ref="A47:F47"/>
    <mergeCell ref="A24:F24"/>
    <mergeCell ref="A25:F25"/>
    <mergeCell ref="A26:F26"/>
    <mergeCell ref="A32:F32"/>
    <mergeCell ref="A38:F38"/>
    <mergeCell ref="E60:F60"/>
    <mergeCell ref="A54:F54"/>
    <mergeCell ref="A55:F55"/>
    <mergeCell ref="A56:P56"/>
    <mergeCell ref="A58:C58"/>
    <mergeCell ref="E58:F58"/>
    <mergeCell ref="A36:F36"/>
    <mergeCell ref="A37:F37"/>
    <mergeCell ref="G39:P39"/>
    <mergeCell ref="A45:F45"/>
    <mergeCell ref="A51:F51"/>
    <mergeCell ref="A53:F53"/>
    <mergeCell ref="A49:F49"/>
    <mergeCell ref="A28:F28"/>
    <mergeCell ref="A33:F33"/>
    <mergeCell ref="A30:F30"/>
    <mergeCell ref="A31:F31"/>
    <mergeCell ref="G45:P45"/>
    <mergeCell ref="A46:F46"/>
    <mergeCell ref="G38:P38"/>
    <mergeCell ref="A44:F44"/>
    <mergeCell ref="A34:F34"/>
    <mergeCell ref="A35:F35"/>
    <mergeCell ref="A95:K95"/>
    <mergeCell ref="A94:K94"/>
    <mergeCell ref="A93:K93"/>
    <mergeCell ref="A92:K92"/>
    <mergeCell ref="P69:P70"/>
    <mergeCell ref="L69:L70"/>
    <mergeCell ref="O69:O70"/>
    <mergeCell ref="A83:K83"/>
    <mergeCell ref="A87:I87"/>
    <mergeCell ref="A76:I76"/>
    <mergeCell ref="A12:P16"/>
    <mergeCell ref="A20:P20"/>
    <mergeCell ref="A97:P97"/>
    <mergeCell ref="A85:K85"/>
    <mergeCell ref="A80:K80"/>
    <mergeCell ref="A86:K86"/>
    <mergeCell ref="A82:K82"/>
    <mergeCell ref="A96:P96"/>
    <mergeCell ref="A84:K84"/>
    <mergeCell ref="A91:K91"/>
    <mergeCell ref="A11:P11"/>
    <mergeCell ref="E5:J5"/>
    <mergeCell ref="E6:J6"/>
    <mergeCell ref="A17:P17"/>
    <mergeCell ref="A18:P18"/>
    <mergeCell ref="A1:N1"/>
    <mergeCell ref="A2:P2"/>
    <mergeCell ref="A8:P8"/>
    <mergeCell ref="A9:P10"/>
    <mergeCell ref="E4:J4"/>
    <mergeCell ref="L59:M59"/>
    <mergeCell ref="N59:P59"/>
    <mergeCell ref="A63:C63"/>
    <mergeCell ref="E63:F63"/>
    <mergeCell ref="A19:P19"/>
    <mergeCell ref="G23:P23"/>
    <mergeCell ref="A22:F22"/>
    <mergeCell ref="A23:F23"/>
    <mergeCell ref="A29:F29"/>
    <mergeCell ref="A27:F27"/>
    <mergeCell ref="E62:F62"/>
    <mergeCell ref="E64:F64"/>
    <mergeCell ref="N65:P65"/>
    <mergeCell ref="A65:C65"/>
    <mergeCell ref="A60:C60"/>
    <mergeCell ref="N69:N70"/>
    <mergeCell ref="A69:K70"/>
    <mergeCell ref="A64:C64"/>
    <mergeCell ref="E61:F61"/>
    <mergeCell ref="A62:C62"/>
    <mergeCell ref="A39:F39"/>
    <mergeCell ref="A40:F40"/>
    <mergeCell ref="A42:F42"/>
    <mergeCell ref="E59:F59"/>
    <mergeCell ref="G58:I58"/>
    <mergeCell ref="G57:P57"/>
    <mergeCell ref="A57:F57"/>
    <mergeCell ref="N58:P58"/>
    <mergeCell ref="G59:K59"/>
    <mergeCell ref="A59:C59"/>
    <mergeCell ref="G50:P50"/>
    <mergeCell ref="L58:M58"/>
    <mergeCell ref="A72:K72"/>
    <mergeCell ref="M69:M70"/>
    <mergeCell ref="N66:P66"/>
    <mergeCell ref="E65:F65"/>
    <mergeCell ref="E66:F66"/>
    <mergeCell ref="A61:C61"/>
    <mergeCell ref="A52:F52"/>
    <mergeCell ref="A50:F50"/>
    <mergeCell ref="A74:I74"/>
    <mergeCell ref="A75:K75"/>
    <mergeCell ref="A66:C66"/>
    <mergeCell ref="G66:K66"/>
    <mergeCell ref="L66:M66"/>
    <mergeCell ref="G65:K65"/>
    <mergeCell ref="A73:I73"/>
    <mergeCell ref="L65:M65"/>
    <mergeCell ref="A71:K71"/>
    <mergeCell ref="A81:I81"/>
    <mergeCell ref="A77:K77"/>
    <mergeCell ref="A78:K78"/>
    <mergeCell ref="A89:I89"/>
    <mergeCell ref="J81:K81"/>
    <mergeCell ref="A90:K90"/>
    <mergeCell ref="A88:I88"/>
    <mergeCell ref="J88:K88"/>
    <mergeCell ref="A79:K79"/>
  </mergeCells>
  <printOptions horizontalCentered="1"/>
  <pageMargins left="0.1968503937007874" right="0" top="0.4724409448818898" bottom="0.984251968503937" header="0.5118110236220472" footer="0.5118110236220472"/>
  <pageSetup horizontalDpi="600" verticalDpi="600" orientation="landscape" paperSize="9" scale="90" r:id="rId1"/>
  <headerFooter alignWithMargins="0">
    <oddHeader>&amp;CComune di INVERUNO</oddHeader>
    <oddFooter>&amp;L&amp;8&amp;F&amp;R&amp;8&amp;P</oddFooter>
  </headerFooter>
  <rowBreaks count="1" manualBreakCount="1">
    <brk id="97" max="255" man="1"/>
  </rowBreaks>
</worksheet>
</file>

<file path=xl/worksheets/sheet29.xml><?xml version="1.0" encoding="utf-8"?>
<worksheet xmlns="http://schemas.openxmlformats.org/spreadsheetml/2006/main" xmlns:r="http://schemas.openxmlformats.org/officeDocument/2006/relationships">
  <sheetPr>
    <tabColor theme="1" tint="0.34999001026153564"/>
  </sheetPr>
  <dimension ref="A1:S97"/>
  <sheetViews>
    <sheetView zoomScalePageLayoutView="0" workbookViewId="0" topLeftCell="A37">
      <selection activeCell="A19" sqref="A19:P19"/>
    </sheetView>
  </sheetViews>
  <sheetFormatPr defaultColWidth="9.140625" defaultRowHeight="12.75"/>
  <cols>
    <col min="1" max="6" width="9.140625" style="274" customWidth="1"/>
    <col min="7" max="7" width="12.8515625" style="274" bestFit="1" customWidth="1"/>
    <col min="8" max="8" width="15.140625" style="274" customWidth="1"/>
    <col min="9" max="9" width="13.7109375" style="274" customWidth="1"/>
    <col min="10" max="10" width="0.2890625" style="274" hidden="1" customWidth="1"/>
    <col min="11" max="11" width="9.140625" style="274" hidden="1" customWidth="1"/>
    <col min="12" max="12" width="14.28125" style="274" customWidth="1"/>
    <col min="13" max="13" width="13.28125" style="274" customWidth="1"/>
    <col min="14" max="14" width="14.5742187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2014</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753</v>
      </c>
      <c r="F4" s="1781"/>
      <c r="G4" s="1781"/>
      <c r="H4" s="1781"/>
      <c r="I4" s="1781"/>
      <c r="J4" s="1781"/>
      <c r="K4" s="276"/>
      <c r="L4" s="1299" t="s">
        <v>1332</v>
      </c>
      <c r="M4" s="276"/>
      <c r="N4" s="276"/>
      <c r="O4" s="276"/>
      <c r="P4" s="278"/>
    </row>
    <row r="5" spans="1:16" ht="12.75">
      <c r="A5" s="275" t="s">
        <v>422</v>
      </c>
      <c r="B5" s="276"/>
      <c r="C5" s="276"/>
      <c r="D5" s="276"/>
      <c r="E5" s="1799"/>
      <c r="F5" s="1799"/>
      <c r="G5" s="1799"/>
      <c r="H5" s="1799"/>
      <c r="I5" s="1799"/>
      <c r="J5" s="1799"/>
      <c r="K5" s="276"/>
      <c r="L5" s="276"/>
      <c r="M5" s="276"/>
      <c r="N5" s="276"/>
      <c r="O5" s="276"/>
      <c r="P5" s="278"/>
    </row>
    <row r="6" spans="1:16" ht="12.75">
      <c r="A6" s="275" t="s">
        <v>423</v>
      </c>
      <c r="B6" s="276"/>
      <c r="C6" s="276"/>
      <c r="D6" s="276"/>
      <c r="E6" s="1781"/>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845</v>
      </c>
      <c r="B8" s="1774"/>
      <c r="C8" s="1774"/>
      <c r="D8" s="1774"/>
      <c r="E8" s="1774"/>
      <c r="F8" s="1774"/>
      <c r="G8" s="1774"/>
      <c r="H8" s="1774"/>
      <c r="I8" s="1774"/>
      <c r="J8" s="1774"/>
      <c r="K8" s="1774"/>
      <c r="L8" s="1774"/>
      <c r="M8" s="1774"/>
      <c r="N8" s="1774"/>
      <c r="O8" s="1774"/>
      <c r="P8" s="1775"/>
      <c r="Q8" s="282"/>
    </row>
    <row r="9" spans="1:17" ht="12.75" customHeight="1">
      <c r="A9" s="1692" t="s">
        <v>793</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754</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755</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2011</v>
      </c>
      <c r="H22" s="284">
        <f>P1-2</f>
        <v>2012</v>
      </c>
      <c r="I22" s="284">
        <f>P1-1</f>
        <v>2013</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Caratteristiche!I5</f>
        <v>8643</v>
      </c>
      <c r="J24" s="293">
        <f aca="true" t="shared" si="0" ref="J24:J37">(G24+H24+I24)/3</f>
        <v>8633.333333333334</v>
      </c>
      <c r="K24" s="294"/>
      <c r="L24" s="373">
        <f aca="true" t="shared" si="1" ref="L24:L37">(G24+H24+I24)/3</f>
        <v>8633.333333333334</v>
      </c>
      <c r="M24" s="374">
        <v>8610</v>
      </c>
      <c r="N24" s="170">
        <f>Caratteristiche!M5</f>
        <v>8604</v>
      </c>
      <c r="O24" s="297"/>
      <c r="P24" s="298"/>
      <c r="Q24" s="299"/>
    </row>
    <row r="25" spans="1:16" ht="14.25" customHeight="1">
      <c r="A25" s="1664" t="s">
        <v>410</v>
      </c>
      <c r="B25" s="1665"/>
      <c r="C25" s="1665"/>
      <c r="D25" s="1665"/>
      <c r="E25" s="1665"/>
      <c r="F25" s="1665"/>
      <c r="G25" s="300">
        <v>248</v>
      </c>
      <c r="H25" s="300">
        <v>265</v>
      </c>
      <c r="I25" s="1146">
        <v>57</v>
      </c>
      <c r="J25" s="300">
        <f t="shared" si="0"/>
        <v>190</v>
      </c>
      <c r="K25" s="301"/>
      <c r="L25" s="302">
        <f t="shared" si="1"/>
        <v>190</v>
      </c>
      <c r="M25" s="303"/>
      <c r="N25" s="304"/>
      <c r="O25" s="305">
        <f aca="true" t="shared" si="2" ref="O25:O37">(N25/L25)-100%</f>
        <v>-1</v>
      </c>
      <c r="P25" s="306" t="e">
        <f aca="true" t="shared" si="3" ref="P25:P37">(N25/M25)-100%</f>
        <v>#DIV/0!</v>
      </c>
    </row>
    <row r="26" spans="1:16" ht="14.25" customHeight="1">
      <c r="A26" s="1664" t="s">
        <v>794</v>
      </c>
      <c r="B26" s="1665"/>
      <c r="C26" s="1665"/>
      <c r="D26" s="1665"/>
      <c r="E26" s="1665"/>
      <c r="F26" s="1665"/>
      <c r="G26" s="300">
        <v>248</v>
      </c>
      <c r="H26" s="300">
        <v>250</v>
      </c>
      <c r="I26" s="1145">
        <v>57</v>
      </c>
      <c r="J26" s="300">
        <f t="shared" si="0"/>
        <v>185</v>
      </c>
      <c r="K26" s="301"/>
      <c r="L26" s="302">
        <f t="shared" si="1"/>
        <v>185</v>
      </c>
      <c r="M26" s="308"/>
      <c r="N26" s="309"/>
      <c r="O26" s="305">
        <f t="shared" si="2"/>
        <v>-1</v>
      </c>
      <c r="P26" s="310" t="e">
        <f t="shared" si="3"/>
        <v>#DIV/0!</v>
      </c>
    </row>
    <row r="27" spans="1:16" ht="12.75" customHeight="1">
      <c r="A27" s="1664" t="s">
        <v>756</v>
      </c>
      <c r="B27" s="1665"/>
      <c r="C27" s="1665"/>
      <c r="D27" s="1665"/>
      <c r="E27" s="1665"/>
      <c r="F27" s="1665"/>
      <c r="G27" s="300">
        <v>201</v>
      </c>
      <c r="H27" s="300">
        <v>250</v>
      </c>
      <c r="I27" s="1145">
        <v>55</v>
      </c>
      <c r="J27" s="300">
        <f t="shared" si="0"/>
        <v>168.66666666666666</v>
      </c>
      <c r="K27" s="301"/>
      <c r="L27" s="302">
        <f t="shared" si="1"/>
        <v>168.66666666666666</v>
      </c>
      <c r="M27" s="308"/>
      <c r="N27" s="309"/>
      <c r="O27" s="305">
        <f t="shared" si="2"/>
        <v>-1</v>
      </c>
      <c r="P27" s="306" t="e">
        <f t="shared" si="3"/>
        <v>#DIV/0!</v>
      </c>
    </row>
    <row r="28" spans="1:16" ht="12.75" customHeight="1">
      <c r="A28" s="1664" t="s">
        <v>757</v>
      </c>
      <c r="B28" s="1665"/>
      <c r="C28" s="1665"/>
      <c r="D28" s="1665"/>
      <c r="E28" s="1665"/>
      <c r="F28" s="1665"/>
      <c r="G28" s="300">
        <v>4</v>
      </c>
      <c r="H28" s="300">
        <v>36</v>
      </c>
      <c r="I28" s="1145">
        <v>0</v>
      </c>
      <c r="J28" s="300">
        <f>(G28+H28+I28)/3</f>
        <v>13.333333333333334</v>
      </c>
      <c r="K28" s="301"/>
      <c r="L28" s="302">
        <f>(G28+H28+I28)/3</f>
        <v>13.333333333333334</v>
      </c>
      <c r="M28" s="308"/>
      <c r="N28" s="309"/>
      <c r="O28" s="305">
        <f>(N28/L28)-100%</f>
        <v>-1</v>
      </c>
      <c r="P28" s="306" t="e">
        <f>(N28/M28)-100%</f>
        <v>#DIV/0!</v>
      </c>
    </row>
    <row r="29" spans="1:16" ht="12.75" customHeight="1">
      <c r="A29" s="1664" t="s">
        <v>758</v>
      </c>
      <c r="B29" s="1665"/>
      <c r="C29" s="1665"/>
      <c r="D29" s="1665"/>
      <c r="E29" s="1665"/>
      <c r="F29" s="1665"/>
      <c r="G29" s="300">
        <v>197</v>
      </c>
      <c r="H29" s="300">
        <v>229</v>
      </c>
      <c r="I29" s="1145">
        <v>57</v>
      </c>
      <c r="J29" s="300">
        <f>(G29+H29+I29)/3</f>
        <v>161</v>
      </c>
      <c r="K29" s="301"/>
      <c r="L29" s="302">
        <f>(G29+H29+I29)/3</f>
        <v>161</v>
      </c>
      <c r="M29" s="308"/>
      <c r="N29" s="309"/>
      <c r="O29" s="305">
        <f>(N29/L29)-100%</f>
        <v>-1</v>
      </c>
      <c r="P29" s="306" t="e">
        <f>(N29/M29)-100%</f>
        <v>#DIV/0!</v>
      </c>
    </row>
    <row r="30" spans="1:16" ht="12.75" customHeight="1">
      <c r="A30" s="1664" t="s">
        <v>759</v>
      </c>
      <c r="B30" s="1665"/>
      <c r="C30" s="1665"/>
      <c r="D30" s="1665"/>
      <c r="E30" s="1665"/>
      <c r="F30" s="1665"/>
      <c r="G30" s="300">
        <v>4</v>
      </c>
      <c r="H30" s="300">
        <v>36</v>
      </c>
      <c r="I30" s="1145">
        <v>0</v>
      </c>
      <c r="J30" s="300">
        <f>(G30+H30+I30)/3</f>
        <v>13.333333333333334</v>
      </c>
      <c r="K30" s="301"/>
      <c r="L30" s="302">
        <f>(G30+H30+I30)/3</f>
        <v>13.333333333333334</v>
      </c>
      <c r="M30" s="308"/>
      <c r="N30" s="309"/>
      <c r="O30" s="305">
        <f>(N30/L30)-100%</f>
        <v>-1</v>
      </c>
      <c r="P30" s="306" t="e">
        <f>(N30/M30)-100%</f>
        <v>#DIV/0!</v>
      </c>
    </row>
    <row r="31" spans="1:16" ht="12.75" customHeight="1">
      <c r="A31" s="1664" t="s">
        <v>760</v>
      </c>
      <c r="B31" s="1665"/>
      <c r="C31" s="1665"/>
      <c r="D31" s="1665"/>
      <c r="E31" s="1665"/>
      <c r="F31" s="1665"/>
      <c r="G31" s="300">
        <v>244</v>
      </c>
      <c r="H31" s="300">
        <v>229</v>
      </c>
      <c r="I31" s="1145">
        <v>57</v>
      </c>
      <c r="J31" s="300">
        <f>(G31+H31+I31)/3</f>
        <v>176.66666666666666</v>
      </c>
      <c r="K31" s="301"/>
      <c r="L31" s="302">
        <f>(G31+H31+I31)/3</f>
        <v>176.66666666666666</v>
      </c>
      <c r="M31" s="308"/>
      <c r="N31" s="309"/>
      <c r="O31" s="305">
        <f>(N31/L31)-100%</f>
        <v>-1</v>
      </c>
      <c r="P31" s="306" t="e">
        <f>(N31/M31)-100%</f>
        <v>#DIV/0!</v>
      </c>
    </row>
    <row r="32" spans="1:16" ht="12" customHeight="1">
      <c r="A32" s="1664" t="s">
        <v>761</v>
      </c>
      <c r="B32" s="1665"/>
      <c r="C32" s="1665"/>
      <c r="D32" s="1665"/>
      <c r="E32" s="1665"/>
      <c r="F32" s="1665"/>
      <c r="G32" s="300">
        <v>4</v>
      </c>
      <c r="H32" s="300">
        <v>36</v>
      </c>
      <c r="I32" s="1145">
        <v>0</v>
      </c>
      <c r="J32" s="300">
        <f t="shared" si="0"/>
        <v>13.333333333333334</v>
      </c>
      <c r="K32" s="301"/>
      <c r="L32" s="931">
        <f t="shared" si="1"/>
        <v>13.333333333333334</v>
      </c>
      <c r="M32" s="308"/>
      <c r="N32" s="309"/>
      <c r="O32" s="86">
        <f t="shared" si="2"/>
        <v>-1</v>
      </c>
      <c r="P32" s="175" t="e">
        <f t="shared" si="3"/>
        <v>#DIV/0!</v>
      </c>
    </row>
    <row r="33" spans="1:16" ht="12" customHeight="1">
      <c r="A33" s="1664" t="s">
        <v>762</v>
      </c>
      <c r="B33" s="1665"/>
      <c r="C33" s="1665"/>
      <c r="D33" s="1665"/>
      <c r="E33" s="1665"/>
      <c r="F33" s="1665"/>
      <c r="G33" s="300">
        <v>244</v>
      </c>
      <c r="H33" s="300">
        <v>250</v>
      </c>
      <c r="I33" s="1146">
        <v>27</v>
      </c>
      <c r="J33" s="300">
        <f t="shared" si="0"/>
        <v>173.66666666666666</v>
      </c>
      <c r="K33" s="301"/>
      <c r="L33" s="931">
        <f t="shared" si="1"/>
        <v>173.66666666666666</v>
      </c>
      <c r="M33" s="303"/>
      <c r="N33" s="304"/>
      <c r="O33" s="86">
        <f t="shared" si="2"/>
        <v>-1</v>
      </c>
      <c r="P33" s="176" t="e">
        <f t="shared" si="3"/>
        <v>#DIV/0!</v>
      </c>
    </row>
    <row r="34" spans="1:16" ht="12" customHeight="1">
      <c r="A34" s="1968"/>
      <c r="B34" s="2102"/>
      <c r="C34" s="2102"/>
      <c r="D34" s="2102"/>
      <c r="E34" s="2102"/>
      <c r="F34" s="2102"/>
      <c r="G34" s="81"/>
      <c r="H34" s="81"/>
      <c r="I34" s="81"/>
      <c r="J34" s="81">
        <f t="shared" si="0"/>
        <v>0</v>
      </c>
      <c r="K34" s="82"/>
      <c r="L34" s="83">
        <f t="shared" si="1"/>
        <v>0</v>
      </c>
      <c r="M34" s="148"/>
      <c r="N34" s="149"/>
      <c r="O34" s="86" t="e">
        <f t="shared" si="2"/>
        <v>#DIV/0!</v>
      </c>
      <c r="P34" s="87" t="e">
        <f t="shared" si="3"/>
        <v>#DIV/0!</v>
      </c>
    </row>
    <row r="35" spans="1:16" ht="12" customHeight="1">
      <c r="A35" s="1664"/>
      <c r="B35" s="1665"/>
      <c r="C35" s="1665"/>
      <c r="D35" s="1665"/>
      <c r="E35" s="1665"/>
      <c r="F35" s="1665"/>
      <c r="G35" s="81"/>
      <c r="H35" s="81"/>
      <c r="I35" s="81"/>
      <c r="J35" s="81">
        <f t="shared" si="0"/>
        <v>0</v>
      </c>
      <c r="K35" s="82"/>
      <c r="L35" s="83">
        <f t="shared" si="1"/>
        <v>0</v>
      </c>
      <c r="M35" s="148"/>
      <c r="N35" s="149"/>
      <c r="O35" s="86" t="e">
        <f t="shared" si="2"/>
        <v>#DIV/0!</v>
      </c>
      <c r="P35" s="174" t="e">
        <f t="shared" si="3"/>
        <v>#DIV/0!</v>
      </c>
    </row>
    <row r="36" spans="1:16" ht="12" customHeight="1">
      <c r="A36" s="1664"/>
      <c r="B36" s="1665"/>
      <c r="C36" s="1665"/>
      <c r="D36" s="1665"/>
      <c r="E36" s="1665"/>
      <c r="F36" s="1665"/>
      <c r="G36" s="81"/>
      <c r="H36" s="81"/>
      <c r="I36" s="81"/>
      <c r="J36" s="81">
        <f t="shared" si="0"/>
        <v>0</v>
      </c>
      <c r="K36" s="82"/>
      <c r="L36" s="83">
        <f t="shared" si="1"/>
        <v>0</v>
      </c>
      <c r="M36" s="148"/>
      <c r="N36" s="149"/>
      <c r="O36" s="86" t="e">
        <f t="shared" si="2"/>
        <v>#DIV/0!</v>
      </c>
      <c r="P36" s="87" t="e">
        <f t="shared" si="3"/>
        <v>#DIV/0!</v>
      </c>
    </row>
    <row r="37" spans="1:16" ht="12" customHeight="1">
      <c r="A37" s="1664"/>
      <c r="B37" s="1665"/>
      <c r="C37" s="1665"/>
      <c r="D37" s="1665"/>
      <c r="E37" s="1665"/>
      <c r="F37" s="1665"/>
      <c r="G37" s="81"/>
      <c r="H37" s="81"/>
      <c r="I37" s="81"/>
      <c r="J37" s="81">
        <f t="shared" si="0"/>
        <v>0</v>
      </c>
      <c r="K37" s="82"/>
      <c r="L37" s="83">
        <f t="shared" si="1"/>
        <v>0</v>
      </c>
      <c r="M37" s="148"/>
      <c r="N37" s="149"/>
      <c r="O37" s="86" t="e">
        <f t="shared" si="2"/>
        <v>#DIV/0!</v>
      </c>
      <c r="P37" s="175" t="e">
        <f t="shared" si="3"/>
        <v>#DIV/0!</v>
      </c>
    </row>
    <row r="38" spans="1:16" ht="12.75" hidden="1">
      <c r="A38" s="1401"/>
      <c r="B38" s="1402"/>
      <c r="C38" s="1402"/>
      <c r="D38" s="1402"/>
      <c r="E38" s="1402"/>
      <c r="F38" s="1402"/>
      <c r="G38" s="1402"/>
      <c r="H38" s="1402"/>
      <c r="I38" s="1402"/>
      <c r="J38" s="1402"/>
      <c r="K38" s="1402"/>
      <c r="L38" s="1802"/>
      <c r="M38" s="1402"/>
      <c r="N38" s="1402"/>
      <c r="O38" s="1802"/>
      <c r="P38" s="1803"/>
    </row>
    <row r="39" spans="1:18" ht="12.75" customHeight="1">
      <c r="A39" s="1719" t="s">
        <v>426</v>
      </c>
      <c r="B39" s="1720"/>
      <c r="C39" s="1720"/>
      <c r="D39" s="1720"/>
      <c r="E39" s="1720"/>
      <c r="F39" s="1720"/>
      <c r="G39" s="1793"/>
      <c r="H39" s="1793"/>
      <c r="I39" s="1793"/>
      <c r="J39" s="1793"/>
      <c r="K39" s="1793"/>
      <c r="L39" s="1793"/>
      <c r="M39" s="1793"/>
      <c r="N39" s="1793"/>
      <c r="O39" s="1793"/>
      <c r="P39" s="1794"/>
      <c r="R39" s="314"/>
    </row>
    <row r="40" spans="1:18" ht="15" customHeight="1">
      <c r="A40" s="1791" t="s">
        <v>795</v>
      </c>
      <c r="B40" s="1792"/>
      <c r="C40" s="1792"/>
      <c r="D40" s="1792"/>
      <c r="E40" s="1792"/>
      <c r="F40" s="1792"/>
      <c r="G40" s="443">
        <v>10</v>
      </c>
      <c r="H40" s="443">
        <v>1</v>
      </c>
      <c r="I40" s="443">
        <v>1</v>
      </c>
      <c r="J40" s="443">
        <f>(G40+H40+I40)/3</f>
        <v>4</v>
      </c>
      <c r="K40" s="444"/>
      <c r="L40" s="445">
        <f>(G40+H40+I40)/3</f>
        <v>4</v>
      </c>
      <c r="M40" s="446"/>
      <c r="N40" s="447"/>
      <c r="O40" s="297">
        <f>(N40/L40)-100%</f>
        <v>-1</v>
      </c>
      <c r="P40" s="298" t="e">
        <f>(N40/M40)-100%</f>
        <v>#DIV/0!</v>
      </c>
      <c r="R40" s="314"/>
    </row>
    <row r="41" spans="1:18" ht="12.75" customHeight="1">
      <c r="A41" s="1664"/>
      <c r="B41" s="1665"/>
      <c r="C41" s="1665"/>
      <c r="D41" s="1665"/>
      <c r="E41" s="1665"/>
      <c r="F41" s="1665"/>
      <c r="G41" s="81"/>
      <c r="H41" s="81"/>
      <c r="I41" s="81"/>
      <c r="J41" s="81">
        <f>(G41+H41+I41)/3</f>
        <v>0</v>
      </c>
      <c r="K41" s="82"/>
      <c r="L41" s="83">
        <f>(G41+H41+I41)/3</f>
        <v>0</v>
      </c>
      <c r="M41" s="84"/>
      <c r="N41" s="85"/>
      <c r="O41" s="86" t="e">
        <f>(N41/L41)-100%</f>
        <v>#DIV/0!</v>
      </c>
      <c r="P41" s="87" t="e">
        <f>(N41/M41)-100%</f>
        <v>#DIV/0!</v>
      </c>
      <c r="R41" s="314"/>
    </row>
    <row r="42" spans="1:18" ht="12.75" customHeight="1">
      <c r="A42" s="1664"/>
      <c r="B42" s="1665"/>
      <c r="C42" s="1665"/>
      <c r="D42" s="1665"/>
      <c r="E42" s="1665"/>
      <c r="F42" s="1665"/>
      <c r="G42" s="81"/>
      <c r="H42" s="81"/>
      <c r="I42" s="81"/>
      <c r="J42" s="81">
        <f>(G42+H42+I42)/3</f>
        <v>0</v>
      </c>
      <c r="K42" s="82"/>
      <c r="L42" s="83">
        <f>(G42+H42+I42)/3</f>
        <v>0</v>
      </c>
      <c r="M42" s="84"/>
      <c r="N42" s="85"/>
      <c r="O42" s="86" t="e">
        <f>(N42/L42)-100%</f>
        <v>#DIV/0!</v>
      </c>
      <c r="P42" s="87" t="e">
        <f>(N42/M42)-100%</f>
        <v>#DIV/0!</v>
      </c>
      <c r="R42" s="314"/>
    </row>
    <row r="43" spans="1:18" ht="12.75" customHeight="1">
      <c r="A43" s="1795"/>
      <c r="B43" s="1796"/>
      <c r="C43" s="1796"/>
      <c r="D43" s="1796"/>
      <c r="E43" s="1796"/>
      <c r="F43" s="1796"/>
      <c r="G43" s="90"/>
      <c r="H43" s="90"/>
      <c r="I43" s="90"/>
      <c r="J43" s="90">
        <f>(G43+H43+I43)/3</f>
        <v>0</v>
      </c>
      <c r="K43" s="91"/>
      <c r="L43" s="92">
        <f>(G43+H43+I43)/3</f>
        <v>0</v>
      </c>
      <c r="M43" s="93"/>
      <c r="N43" s="94"/>
      <c r="O43" s="88" t="e">
        <f>(N43/L43)-100%</f>
        <v>#DIV/0!</v>
      </c>
      <c r="P43" s="89" t="e">
        <f>(N43/M43)-100%</f>
        <v>#DIV/0!</v>
      </c>
      <c r="R43" s="314"/>
    </row>
    <row r="44" spans="1:16" ht="14.25" customHeight="1">
      <c r="A44" s="1719" t="s">
        <v>427</v>
      </c>
      <c r="B44" s="1720"/>
      <c r="C44" s="1720"/>
      <c r="D44" s="1720"/>
      <c r="E44" s="1720"/>
      <c r="F44" s="1720"/>
      <c r="G44" s="1720"/>
      <c r="H44" s="1720"/>
      <c r="I44" s="1720"/>
      <c r="J44" s="1720"/>
      <c r="K44" s="1720"/>
      <c r="L44" s="1720"/>
      <c r="M44" s="1720"/>
      <c r="N44" s="1720"/>
      <c r="O44" s="1720"/>
      <c r="P44" s="1721"/>
    </row>
    <row r="45" spans="1:16" ht="16.5" customHeight="1">
      <c r="A45" s="1806" t="s">
        <v>268</v>
      </c>
      <c r="B45" s="1665"/>
      <c r="C45" s="1665"/>
      <c r="D45" s="1665"/>
      <c r="E45" s="1665"/>
      <c r="F45" s="1665"/>
      <c r="G45" s="246">
        <v>645062.69</v>
      </c>
      <c r="H45" s="246">
        <v>656013.91</v>
      </c>
      <c r="I45" s="246">
        <v>152492.33</v>
      </c>
      <c r="J45" s="247">
        <f aca="true" t="shared" si="4" ref="J45:J53">(G45+H45+I45)/3</f>
        <v>484522.97666666674</v>
      </c>
      <c r="K45" s="248"/>
      <c r="L45" s="315">
        <f aca="true" t="shared" si="5" ref="L45:L52">(G45+H45+I45)/3</f>
        <v>484522.97666666674</v>
      </c>
      <c r="M45" s="249">
        <f>'[1]COSTO PROCESSO'!$K$1042</f>
        <v>0</v>
      </c>
      <c r="N45" s="954">
        <f>'[1]COSTO PROCESSO'!$L$1042</f>
        <v>0</v>
      </c>
      <c r="O45" s="297">
        <f aca="true" t="shared" si="6" ref="O45:O53">(N45/L45)-100%</f>
        <v>-1</v>
      </c>
      <c r="P45" s="298" t="e">
        <f aca="true" t="shared" si="7" ref="P45:P53">(N45/M45)-100%</f>
        <v>#DIV/0!</v>
      </c>
    </row>
    <row r="46" spans="1:16" ht="12.75">
      <c r="A46" s="1454" t="s">
        <v>796</v>
      </c>
      <c r="B46" s="1456"/>
      <c r="C46" s="1456"/>
      <c r="D46" s="1456"/>
      <c r="E46" s="1456"/>
      <c r="F46" s="1456"/>
      <c r="G46" s="851">
        <v>859614</v>
      </c>
      <c r="H46" s="851">
        <v>910122</v>
      </c>
      <c r="I46" s="1213">
        <v>501477</v>
      </c>
      <c r="J46" s="81">
        <f t="shared" si="4"/>
        <v>757071</v>
      </c>
      <c r="K46" s="82"/>
      <c r="L46" s="672">
        <f t="shared" si="5"/>
        <v>757071</v>
      </c>
      <c r="M46" s="852"/>
      <c r="N46" s="955"/>
      <c r="O46" s="305">
        <f t="shared" si="6"/>
        <v>-1</v>
      </c>
      <c r="P46" s="306" t="e">
        <f t="shared" si="7"/>
        <v>#DIV/0!</v>
      </c>
    </row>
    <row r="47" spans="1:16" ht="12.75">
      <c r="A47" s="1454" t="s">
        <v>797</v>
      </c>
      <c r="B47" s="1456"/>
      <c r="C47" s="1456"/>
      <c r="D47" s="1456"/>
      <c r="E47" s="1456"/>
      <c r="F47" s="1456"/>
      <c r="G47" s="247">
        <v>765380.67</v>
      </c>
      <c r="H47" s="247">
        <v>820280.38</v>
      </c>
      <c r="I47" s="1164">
        <v>480161.5</v>
      </c>
      <c r="J47" s="246">
        <f t="shared" si="4"/>
        <v>688607.5166666667</v>
      </c>
      <c r="K47" s="251"/>
      <c r="L47" s="315">
        <f t="shared" si="5"/>
        <v>688607.5166666667</v>
      </c>
      <c r="M47" s="441"/>
      <c r="N47" s="442"/>
      <c r="O47" s="305">
        <f t="shared" si="6"/>
        <v>-1</v>
      </c>
      <c r="P47" s="306" t="e">
        <f t="shared" si="7"/>
        <v>#DIV/0!</v>
      </c>
    </row>
    <row r="48" spans="1:16" ht="12.75">
      <c r="A48" s="1664" t="s">
        <v>798</v>
      </c>
      <c r="B48" s="1665"/>
      <c r="C48" s="1665"/>
      <c r="D48" s="1665"/>
      <c r="E48" s="1665"/>
      <c r="F48" s="1665"/>
      <c r="G48" s="300">
        <v>2823</v>
      </c>
      <c r="H48" s="300">
        <v>2881</v>
      </c>
      <c r="I48" s="1214">
        <v>2902</v>
      </c>
      <c r="J48" s="300">
        <f t="shared" si="4"/>
        <v>2868.6666666666665</v>
      </c>
      <c r="K48" s="301"/>
      <c r="L48" s="302">
        <f t="shared" si="5"/>
        <v>2868.6666666666665</v>
      </c>
      <c r="M48" s="303"/>
      <c r="N48" s="488"/>
      <c r="O48" s="305">
        <f t="shared" si="6"/>
        <v>-1</v>
      </c>
      <c r="P48" s="306" t="e">
        <f t="shared" si="7"/>
        <v>#DIV/0!</v>
      </c>
    </row>
    <row r="49" spans="1:16" ht="12.75">
      <c r="A49" s="1664"/>
      <c r="B49" s="1665"/>
      <c r="C49" s="1665"/>
      <c r="D49" s="1665"/>
      <c r="E49" s="1665"/>
      <c r="F49" s="1665"/>
      <c r="G49" s="81"/>
      <c r="H49" s="81"/>
      <c r="I49" s="81"/>
      <c r="J49" s="81">
        <f t="shared" si="4"/>
        <v>0</v>
      </c>
      <c r="K49" s="82"/>
      <c r="L49" s="83">
        <f t="shared" si="5"/>
        <v>0</v>
      </c>
      <c r="M49" s="84"/>
      <c r="N49" s="85"/>
      <c r="O49" s="86" t="e">
        <f t="shared" si="6"/>
        <v>#DIV/0!</v>
      </c>
      <c r="P49" s="87" t="e">
        <f t="shared" si="7"/>
        <v>#DIV/0!</v>
      </c>
    </row>
    <row r="50" spans="1:16" ht="12.75">
      <c r="A50" s="1664"/>
      <c r="B50" s="1665"/>
      <c r="C50" s="1665"/>
      <c r="D50" s="1665"/>
      <c r="E50" s="1665"/>
      <c r="F50" s="1665"/>
      <c r="G50" s="81"/>
      <c r="H50" s="81"/>
      <c r="I50" s="81"/>
      <c r="J50" s="81">
        <f t="shared" si="4"/>
        <v>0</v>
      </c>
      <c r="K50" s="82"/>
      <c r="L50" s="83">
        <f t="shared" si="5"/>
        <v>0</v>
      </c>
      <c r="M50" s="84"/>
      <c r="N50" s="85"/>
      <c r="O50" s="86" t="e">
        <f t="shared" si="6"/>
        <v>#DIV/0!</v>
      </c>
      <c r="P50" s="87" t="e">
        <f t="shared" si="7"/>
        <v>#DIV/0!</v>
      </c>
    </row>
    <row r="51" spans="1:16" ht="12.75">
      <c r="A51" s="1664"/>
      <c r="B51" s="1665"/>
      <c r="C51" s="1665"/>
      <c r="D51" s="1665"/>
      <c r="E51" s="1665"/>
      <c r="F51" s="1665"/>
      <c r="G51" s="81"/>
      <c r="H51" s="81"/>
      <c r="I51" s="81"/>
      <c r="J51" s="81">
        <f t="shared" si="4"/>
        <v>0</v>
      </c>
      <c r="K51" s="82"/>
      <c r="L51" s="83">
        <f t="shared" si="5"/>
        <v>0</v>
      </c>
      <c r="M51" s="84"/>
      <c r="N51" s="85"/>
      <c r="O51" s="86" t="e">
        <f t="shared" si="6"/>
        <v>#DIV/0!</v>
      </c>
      <c r="P51" s="87" t="e">
        <f t="shared" si="7"/>
        <v>#DIV/0!</v>
      </c>
    </row>
    <row r="52" spans="1:16" ht="12.75">
      <c r="A52" s="1804"/>
      <c r="B52" s="1805"/>
      <c r="C52" s="1805"/>
      <c r="D52" s="1805"/>
      <c r="E52" s="1805"/>
      <c r="F52" s="1805"/>
      <c r="G52" s="81"/>
      <c r="H52" s="81"/>
      <c r="I52" s="81"/>
      <c r="J52" s="81">
        <f t="shared" si="4"/>
        <v>0</v>
      </c>
      <c r="K52" s="82"/>
      <c r="L52" s="83">
        <f t="shared" si="5"/>
        <v>0</v>
      </c>
      <c r="M52" s="84"/>
      <c r="N52" s="85"/>
      <c r="O52" s="86" t="e">
        <f t="shared" si="6"/>
        <v>#DIV/0!</v>
      </c>
      <c r="P52" s="87" t="e">
        <f t="shared" si="7"/>
        <v>#DIV/0!</v>
      </c>
    </row>
    <row r="53" spans="1:16" ht="12.75">
      <c r="A53" s="1724"/>
      <c r="B53" s="1725"/>
      <c r="C53" s="1725"/>
      <c r="D53" s="1725"/>
      <c r="E53" s="1725"/>
      <c r="F53" s="1725"/>
      <c r="G53" s="90"/>
      <c r="H53" s="90"/>
      <c r="I53" s="90"/>
      <c r="J53" s="90">
        <f t="shared" si="4"/>
        <v>0</v>
      </c>
      <c r="K53" s="91"/>
      <c r="L53" s="92"/>
      <c r="M53" s="93"/>
      <c r="N53" s="94"/>
      <c r="O53" s="88" t="e">
        <f t="shared" si="6"/>
        <v>#DIV/0!</v>
      </c>
      <c r="P53" s="89" t="e">
        <f t="shared" si="7"/>
        <v>#DIV/0!</v>
      </c>
    </row>
    <row r="54" spans="1:19" ht="12" customHeight="1">
      <c r="A54" s="1719" t="s">
        <v>428</v>
      </c>
      <c r="B54" s="1720"/>
      <c r="C54" s="1720"/>
      <c r="D54" s="1720"/>
      <c r="E54" s="1720"/>
      <c r="F54" s="1720"/>
      <c r="G54" s="1720"/>
      <c r="H54" s="1720"/>
      <c r="I54" s="1720"/>
      <c r="J54" s="1720"/>
      <c r="K54" s="1720"/>
      <c r="L54" s="1720"/>
      <c r="M54" s="1720"/>
      <c r="N54" s="1720"/>
      <c r="O54" s="1720"/>
      <c r="P54" s="1721"/>
      <c r="S54" s="316"/>
    </row>
    <row r="55" spans="1:16" ht="15" customHeight="1">
      <c r="A55" s="1818" t="s">
        <v>409</v>
      </c>
      <c r="B55" s="1819"/>
      <c r="C55" s="1819"/>
      <c r="D55" s="1819"/>
      <c r="E55" s="1819"/>
      <c r="F55" s="1819"/>
      <c r="G55" s="267"/>
      <c r="H55" s="267"/>
      <c r="I55" s="267"/>
      <c r="J55" s="267">
        <f>(G55+H55+I55)/3</f>
        <v>0</v>
      </c>
      <c r="K55" s="386"/>
      <c r="L55" s="373">
        <f>(G55+H55+I55)/3</f>
        <v>0</v>
      </c>
      <c r="M55" s="374"/>
      <c r="N55" s="170"/>
      <c r="O55" s="305" t="e">
        <f>(N55/L55)-100%</f>
        <v>#DIV/0!</v>
      </c>
      <c r="P55" s="306" t="e">
        <f>(N55/M55)-100%</f>
        <v>#DIV/0!</v>
      </c>
    </row>
    <row r="56" spans="1:16" ht="15" customHeight="1">
      <c r="A56" s="1818" t="s">
        <v>410</v>
      </c>
      <c r="B56" s="1819"/>
      <c r="C56" s="1819"/>
      <c r="D56" s="1819"/>
      <c r="E56" s="1819"/>
      <c r="F56" s="1819"/>
      <c r="G56" s="267"/>
      <c r="H56" s="267"/>
      <c r="I56" s="267"/>
      <c r="J56" s="267"/>
      <c r="K56" s="386"/>
      <c r="L56" s="382">
        <f>(G56+H56+I56)/3</f>
        <v>0</v>
      </c>
      <c r="M56" s="374"/>
      <c r="N56" s="170"/>
      <c r="O56" s="305" t="e">
        <f>(N56/L56)-100%</f>
        <v>#DIV/0!</v>
      </c>
      <c r="P56" s="306" t="e">
        <f>(N56/M56)-100%</f>
        <v>#DIV/0!</v>
      </c>
    </row>
    <row r="57" spans="1:16" ht="12.75">
      <c r="A57" s="1818" t="s">
        <v>799</v>
      </c>
      <c r="B57" s="1819"/>
      <c r="C57" s="1819"/>
      <c r="D57" s="1819"/>
      <c r="E57" s="1819"/>
      <c r="F57" s="1819"/>
      <c r="G57" s="177"/>
      <c r="H57" s="177"/>
      <c r="I57" s="177"/>
      <c r="J57" s="177">
        <f>(G57+H57+I57)/3</f>
        <v>0</v>
      </c>
      <c r="K57" s="571"/>
      <c r="L57" s="394">
        <f>(G57+H57+I57)/3</f>
        <v>0</v>
      </c>
      <c r="M57" s="190"/>
      <c r="N57" s="191"/>
      <c r="O57" s="305" t="e">
        <f>(N57/L57)-100%</f>
        <v>#DIV/0!</v>
      </c>
      <c r="P57" s="306" t="e">
        <f>(N57/M57)-100%</f>
        <v>#DIV/0!</v>
      </c>
    </row>
    <row r="58" spans="1:16" ht="13.5" thickBot="1">
      <c r="A58" s="1931"/>
      <c r="B58" s="1932"/>
      <c r="C58" s="1932"/>
      <c r="D58" s="1932"/>
      <c r="E58" s="1932"/>
      <c r="F58" s="1932"/>
      <c r="G58" s="392"/>
      <c r="H58" s="392"/>
      <c r="I58" s="392"/>
      <c r="J58" s="392">
        <f>(G58+H58+I58)/3</f>
        <v>0</v>
      </c>
      <c r="K58" s="393"/>
      <c r="L58" s="734"/>
      <c r="M58" s="395"/>
      <c r="N58" s="396"/>
      <c r="O58" s="179" t="e">
        <f>(N58/L58)-100%</f>
        <v>#DIV/0!</v>
      </c>
      <c r="P58" s="176" t="e">
        <f>(N58/M58)-100%</f>
        <v>#DIV/0!</v>
      </c>
    </row>
    <row r="59" spans="1:16" ht="18.75" customHeight="1" thickBot="1">
      <c r="A59" s="1933"/>
      <c r="B59" s="1934"/>
      <c r="C59" s="1934"/>
      <c r="D59" s="1934"/>
      <c r="E59" s="1934"/>
      <c r="F59" s="1934"/>
      <c r="G59" s="1934"/>
      <c r="H59" s="1934"/>
      <c r="I59" s="1934"/>
      <c r="J59" s="1934"/>
      <c r="K59" s="1934"/>
      <c r="L59" s="1934"/>
      <c r="M59" s="1934"/>
      <c r="N59" s="1934"/>
      <c r="O59" s="1934"/>
      <c r="P59" s="1935"/>
    </row>
    <row r="60" spans="1:16" ht="12.75">
      <c r="A60" s="1823" t="s">
        <v>800</v>
      </c>
      <c r="B60" s="1824"/>
      <c r="C60" s="1824"/>
      <c r="D60" s="1824"/>
      <c r="E60" s="1824"/>
      <c r="F60" s="1825"/>
      <c r="G60" s="1808" t="s">
        <v>434</v>
      </c>
      <c r="H60" s="1809"/>
      <c r="I60" s="1809"/>
      <c r="J60" s="1809"/>
      <c r="K60" s="1809"/>
      <c r="L60" s="1809"/>
      <c r="M60" s="1809"/>
      <c r="N60" s="1809"/>
      <c r="O60" s="1809"/>
      <c r="P60" s="1810"/>
    </row>
    <row r="61" spans="1:16" ht="26.25" customHeight="1">
      <c r="A61" s="1680" t="s">
        <v>1234</v>
      </c>
      <c r="B61" s="1681"/>
      <c r="C61" s="1682"/>
      <c r="D61" s="319" t="s">
        <v>432</v>
      </c>
      <c r="E61" s="1698" t="s">
        <v>675</v>
      </c>
      <c r="F61" s="1699"/>
      <c r="G61" s="1680" t="s">
        <v>1235</v>
      </c>
      <c r="H61" s="1681"/>
      <c r="I61" s="1681"/>
      <c r="J61" s="320"/>
      <c r="K61" s="320"/>
      <c r="L61" s="1695" t="s">
        <v>1236</v>
      </c>
      <c r="M61" s="1682"/>
      <c r="N61" s="1681" t="s">
        <v>1237</v>
      </c>
      <c r="O61" s="1681"/>
      <c r="P61" s="1726"/>
    </row>
    <row r="62" spans="1:16" ht="12.75">
      <c r="A62" s="1675"/>
      <c r="B62" s="1676"/>
      <c r="C62" s="1677"/>
      <c r="D62" s="321"/>
      <c r="E62" s="1678"/>
      <c r="F62" s="1679"/>
      <c r="G62" s="1675"/>
      <c r="H62" s="1676"/>
      <c r="I62" s="1676"/>
      <c r="J62" s="1676"/>
      <c r="K62" s="1677"/>
      <c r="L62" s="1700"/>
      <c r="M62" s="1677"/>
      <c r="N62" s="1700"/>
      <c r="O62" s="1676"/>
      <c r="P62" s="1679"/>
    </row>
    <row r="63" spans="1:16" ht="12.75">
      <c r="A63" s="1675"/>
      <c r="B63" s="1676"/>
      <c r="C63" s="1677"/>
      <c r="D63" s="321"/>
      <c r="E63" s="1678"/>
      <c r="F63" s="1679"/>
      <c r="G63" s="1675"/>
      <c r="H63" s="1676"/>
      <c r="I63" s="1676"/>
      <c r="J63" s="1676"/>
      <c r="K63" s="1677"/>
      <c r="L63" s="1700"/>
      <c r="M63" s="1677"/>
      <c r="N63" s="1700"/>
      <c r="O63" s="1676"/>
      <c r="P63" s="1679"/>
    </row>
    <row r="64" spans="1:16" ht="12.75">
      <c r="A64" s="1675"/>
      <c r="B64" s="1676"/>
      <c r="C64" s="1677"/>
      <c r="D64" s="902"/>
      <c r="E64" s="2214"/>
      <c r="F64" s="2215"/>
      <c r="G64" s="912"/>
      <c r="H64" s="900"/>
      <c r="I64" s="900"/>
      <c r="J64" s="900"/>
      <c r="K64" s="901"/>
      <c r="L64" s="915"/>
      <c r="M64" s="901"/>
      <c r="N64" s="915"/>
      <c r="O64" s="900"/>
      <c r="P64" s="914"/>
    </row>
    <row r="65" spans="1:16" ht="12.75">
      <c r="A65" s="1675"/>
      <c r="B65" s="1676"/>
      <c r="C65" s="1677"/>
      <c r="D65" s="902"/>
      <c r="E65" s="2216"/>
      <c r="F65" s="2217"/>
      <c r="G65" s="912"/>
      <c r="H65" s="900"/>
      <c r="I65" s="900"/>
      <c r="J65" s="900"/>
      <c r="K65" s="901"/>
      <c r="L65" s="915"/>
      <c r="M65" s="901"/>
      <c r="N65" s="915"/>
      <c r="O65" s="900"/>
      <c r="P65" s="914"/>
    </row>
    <row r="66" spans="1:16" ht="12.75">
      <c r="A66" s="1675"/>
      <c r="B66" s="1676"/>
      <c r="C66" s="1677"/>
      <c r="D66" s="902"/>
      <c r="E66" s="1701"/>
      <c r="F66" s="2055"/>
      <c r="G66" s="912"/>
      <c r="H66" s="900"/>
      <c r="I66" s="900"/>
      <c r="J66" s="900"/>
      <c r="K66" s="901"/>
      <c r="L66" s="915"/>
      <c r="M66" s="901"/>
      <c r="N66" s="915"/>
      <c r="O66" s="900"/>
      <c r="P66" s="914"/>
    </row>
    <row r="67" spans="1:16" ht="13.5" thickBot="1">
      <c r="A67" s="1670"/>
      <c r="B67" s="1671"/>
      <c r="C67" s="1672"/>
      <c r="D67" s="322"/>
      <c r="E67" s="1671"/>
      <c r="F67" s="1674"/>
      <c r="G67" s="1670"/>
      <c r="H67" s="1671"/>
      <c r="I67" s="1671"/>
      <c r="J67" s="1671"/>
      <c r="K67" s="1672"/>
      <c r="L67" s="1685"/>
      <c r="M67" s="1672"/>
      <c r="N67" s="1685"/>
      <c r="O67" s="1671"/>
      <c r="P67" s="1674"/>
    </row>
    <row r="68" spans="1:17" ht="13.5">
      <c r="A68" s="103"/>
      <c r="B68" s="6"/>
      <c r="C68" s="6"/>
      <c r="D68" s="6"/>
      <c r="E68" s="6"/>
      <c r="F68" s="6"/>
      <c r="G68" s="6"/>
      <c r="H68" s="6"/>
      <c r="I68" s="6"/>
      <c r="J68" s="6"/>
      <c r="K68" s="6"/>
      <c r="L68" s="6"/>
      <c r="M68" s="6"/>
      <c r="N68" s="6"/>
      <c r="O68" s="6"/>
      <c r="P68" s="50"/>
      <c r="Q68" s="282"/>
    </row>
    <row r="69" spans="1:17" ht="14.25" thickBot="1">
      <c r="A69" s="103"/>
      <c r="B69" s="6"/>
      <c r="C69" s="6"/>
      <c r="D69" s="6"/>
      <c r="E69" s="6"/>
      <c r="F69" s="6"/>
      <c r="G69" s="6"/>
      <c r="H69" s="6"/>
      <c r="I69" s="6"/>
      <c r="J69" s="6"/>
      <c r="K69" s="6"/>
      <c r="L69" s="6"/>
      <c r="M69" s="6"/>
      <c r="N69" s="6"/>
      <c r="O69" s="49"/>
      <c r="P69" s="51"/>
      <c r="Q69" s="282"/>
    </row>
    <row r="70" spans="1:17" ht="12.75" customHeight="1">
      <c r="A70" s="1755" t="s">
        <v>196</v>
      </c>
      <c r="B70" s="1756"/>
      <c r="C70" s="1756"/>
      <c r="D70" s="1756"/>
      <c r="E70" s="1756"/>
      <c r="F70" s="1756"/>
      <c r="G70" s="1756"/>
      <c r="H70" s="1756"/>
      <c r="I70" s="1756"/>
      <c r="J70" s="1756"/>
      <c r="K70" s="1757"/>
      <c r="L70" s="1812" t="s">
        <v>1250</v>
      </c>
      <c r="M70" s="1752" t="s">
        <v>1249</v>
      </c>
      <c r="N70" s="1789" t="s">
        <v>200</v>
      </c>
      <c r="O70" s="1816" t="s">
        <v>402</v>
      </c>
      <c r="P70" s="1797" t="s">
        <v>401</v>
      </c>
      <c r="Q70" s="282"/>
    </row>
    <row r="71" spans="1:17" ht="16.5" customHeight="1" thickBot="1">
      <c r="A71" s="1758"/>
      <c r="B71" s="1759"/>
      <c r="C71" s="1759"/>
      <c r="D71" s="1759"/>
      <c r="E71" s="1759"/>
      <c r="F71" s="1759"/>
      <c r="G71" s="1759"/>
      <c r="H71" s="1759"/>
      <c r="I71" s="1759"/>
      <c r="J71" s="1759"/>
      <c r="K71" s="1760"/>
      <c r="L71" s="1813"/>
      <c r="M71" s="1753"/>
      <c r="N71" s="1790"/>
      <c r="O71" s="1817"/>
      <c r="P71" s="1798"/>
      <c r="Q71" s="282"/>
    </row>
    <row r="72" spans="1:17" ht="16.5" customHeight="1" thickBot="1" thickTop="1">
      <c r="A72" s="1709" t="s">
        <v>396</v>
      </c>
      <c r="B72" s="1710"/>
      <c r="C72" s="1710"/>
      <c r="D72" s="1710"/>
      <c r="E72" s="1710"/>
      <c r="F72" s="1710"/>
      <c r="G72" s="1710"/>
      <c r="H72" s="1710"/>
      <c r="I72" s="1710"/>
      <c r="J72" s="1710"/>
      <c r="K72" s="1711"/>
      <c r="L72" s="323"/>
      <c r="M72" s="323"/>
      <c r="N72" s="324"/>
      <c r="O72" s="323"/>
      <c r="P72" s="325"/>
      <c r="Q72" s="282"/>
    </row>
    <row r="73" spans="1:19" ht="23.25" customHeight="1" thickTop="1">
      <c r="A73" s="1847" t="s">
        <v>801</v>
      </c>
      <c r="B73" s="1848"/>
      <c r="C73" s="1848"/>
      <c r="D73" s="1848"/>
      <c r="E73" s="1848"/>
      <c r="F73" s="1848"/>
      <c r="G73" s="1848"/>
      <c r="H73" s="1848"/>
      <c r="I73" s="1848"/>
      <c r="J73" s="554"/>
      <c r="K73" s="555"/>
      <c r="L73" s="362">
        <f>L25/L26</f>
        <v>1.027027027027027</v>
      </c>
      <c r="M73" s="399" t="e">
        <f>M25/M26</f>
        <v>#DIV/0!</v>
      </c>
      <c r="N73" s="333" t="e">
        <f>N25/N26</f>
        <v>#DIV/0!</v>
      </c>
      <c r="O73" s="331" t="e">
        <f>N73-M73</f>
        <v>#DIV/0!</v>
      </c>
      <c r="P73" s="330" t="e">
        <f>IF(N73&gt;=M73,"OK","NOOK")</f>
        <v>#DIV/0!</v>
      </c>
      <c r="Q73" s="282" t="s">
        <v>738</v>
      </c>
      <c r="R73" s="299"/>
      <c r="S73" s="299"/>
    </row>
    <row r="74" spans="1:17" ht="24.75" customHeight="1">
      <c r="A74" s="1707" t="s">
        <v>113</v>
      </c>
      <c r="B74" s="1708"/>
      <c r="C74" s="1708"/>
      <c r="D74" s="1708"/>
      <c r="E74" s="1708"/>
      <c r="F74" s="1708"/>
      <c r="G74" s="1708"/>
      <c r="H74" s="1708"/>
      <c r="I74" s="1708"/>
      <c r="J74" s="1708"/>
      <c r="K74" s="1708"/>
      <c r="L74" s="331">
        <f>L25/L27</f>
        <v>1.1264822134387353</v>
      </c>
      <c r="M74" s="332" t="e">
        <f>M25/M27</f>
        <v>#DIV/0!</v>
      </c>
      <c r="N74" s="333" t="e">
        <f>N25/N27</f>
        <v>#DIV/0!</v>
      </c>
      <c r="O74" s="331" t="e">
        <f>N74-M74</f>
        <v>#DIV/0!</v>
      </c>
      <c r="P74" s="330" t="e">
        <f>IF(N74&gt;=M74,"OK","NOOK")</f>
        <v>#DIV/0!</v>
      </c>
      <c r="Q74" s="282" t="s">
        <v>738</v>
      </c>
    </row>
    <row r="75" spans="1:18" ht="24.75" customHeight="1">
      <c r="A75" s="1707"/>
      <c r="B75" s="1708"/>
      <c r="C75" s="1708"/>
      <c r="D75" s="1708"/>
      <c r="E75" s="1708"/>
      <c r="F75" s="1708"/>
      <c r="G75" s="1708"/>
      <c r="H75" s="1708"/>
      <c r="I75" s="1708"/>
      <c r="J75" s="63"/>
      <c r="K75" s="63"/>
      <c r="L75" s="408"/>
      <c r="M75" s="568"/>
      <c r="N75" s="410"/>
      <c r="O75" s="408"/>
      <c r="P75" s="407"/>
      <c r="Q75" s="282"/>
      <c r="R75" s="299"/>
    </row>
    <row r="76" spans="1:17" ht="24.75" customHeight="1">
      <c r="A76" s="1707"/>
      <c r="B76" s="1708"/>
      <c r="C76" s="1708"/>
      <c r="D76" s="1708"/>
      <c r="E76" s="1708"/>
      <c r="F76" s="1708"/>
      <c r="G76" s="1708"/>
      <c r="H76" s="1708"/>
      <c r="I76" s="1708"/>
      <c r="J76" s="63"/>
      <c r="K76" s="63"/>
      <c r="L76" s="404"/>
      <c r="M76" s="405"/>
      <c r="N76" s="406"/>
      <c r="O76" s="404"/>
      <c r="P76" s="407"/>
      <c r="Q76" s="282"/>
    </row>
    <row r="77" spans="1:17" ht="24.75" customHeight="1" thickBot="1">
      <c r="A77" s="1707"/>
      <c r="B77" s="1708"/>
      <c r="C77" s="1708"/>
      <c r="D77" s="1708"/>
      <c r="E77" s="1708"/>
      <c r="F77" s="1708"/>
      <c r="G77" s="1708"/>
      <c r="H77" s="1708"/>
      <c r="I77" s="1708"/>
      <c r="J77" s="63"/>
      <c r="K77" s="63"/>
      <c r="L77" s="408"/>
      <c r="M77" s="595"/>
      <c r="N77" s="410"/>
      <c r="O77" s="408"/>
      <c r="P77" s="407"/>
      <c r="Q77" s="282"/>
    </row>
    <row r="78" spans="1:17" ht="15" customHeight="1" thickBot="1" thickTop="1">
      <c r="A78" s="1709" t="s">
        <v>397</v>
      </c>
      <c r="B78" s="1710"/>
      <c r="C78" s="1710"/>
      <c r="D78" s="1710"/>
      <c r="E78" s="1710"/>
      <c r="F78" s="1710"/>
      <c r="G78" s="1710"/>
      <c r="H78" s="1710"/>
      <c r="I78" s="1710"/>
      <c r="J78" s="1710"/>
      <c r="K78" s="1711"/>
      <c r="L78" s="334"/>
      <c r="M78" s="412"/>
      <c r="N78" s="324"/>
      <c r="O78" s="323"/>
      <c r="P78" s="336"/>
      <c r="Q78" s="282"/>
    </row>
    <row r="79" spans="1:17" ht="24" customHeight="1" thickTop="1">
      <c r="A79" s="1703" t="s">
        <v>795</v>
      </c>
      <c r="B79" s="1704"/>
      <c r="C79" s="1704"/>
      <c r="D79" s="1704"/>
      <c r="E79" s="1704"/>
      <c r="F79" s="1704"/>
      <c r="G79" s="1704"/>
      <c r="H79" s="1704"/>
      <c r="I79" s="1704"/>
      <c r="J79" s="1704"/>
      <c r="K79" s="1705"/>
      <c r="L79" s="326">
        <f>L40</f>
        <v>4</v>
      </c>
      <c r="M79" s="327">
        <f>M40</f>
        <v>0</v>
      </c>
      <c r="N79" s="328">
        <f>N40</f>
        <v>0</v>
      </c>
      <c r="O79" s="329">
        <f>N79-M79</f>
        <v>0</v>
      </c>
      <c r="P79" s="330" t="str">
        <f>IF(N79&lt;=M79,"OK","NOOK")</f>
        <v>OK</v>
      </c>
      <c r="Q79" s="282" t="s">
        <v>738</v>
      </c>
    </row>
    <row r="80" spans="1:17" ht="21" customHeight="1">
      <c r="A80" s="1712"/>
      <c r="B80" s="1713"/>
      <c r="C80" s="1713"/>
      <c r="D80" s="1713"/>
      <c r="E80" s="1713"/>
      <c r="F80" s="1713"/>
      <c r="G80" s="1713"/>
      <c r="H80" s="1713"/>
      <c r="I80" s="1713"/>
      <c r="J80" s="1713"/>
      <c r="K80" s="1714"/>
      <c r="L80" s="499"/>
      <c r="M80" s="627"/>
      <c r="N80" s="406"/>
      <c r="O80" s="404"/>
      <c r="P80" s="407"/>
      <c r="Q80" s="282"/>
    </row>
    <row r="81" spans="1:17" ht="21" customHeight="1">
      <c r="A81" s="1712"/>
      <c r="B81" s="1713"/>
      <c r="C81" s="1713"/>
      <c r="D81" s="1713"/>
      <c r="E81" s="1713"/>
      <c r="F81" s="1713"/>
      <c r="G81" s="1713"/>
      <c r="H81" s="1713"/>
      <c r="I81" s="1713"/>
      <c r="J81" s="1713"/>
      <c r="K81" s="1714"/>
      <c r="L81" s="499"/>
      <c r="M81" s="415"/>
      <c r="N81" s="416"/>
      <c r="O81" s="408"/>
      <c r="P81" s="417"/>
      <c r="Q81" s="282"/>
    </row>
    <row r="82" spans="1:17" ht="25.5" customHeight="1" thickBot="1">
      <c r="A82" s="1761"/>
      <c r="B82" s="1730"/>
      <c r="C82" s="1730"/>
      <c r="D82" s="1730"/>
      <c r="E82" s="1730"/>
      <c r="F82" s="1730"/>
      <c r="G82" s="1730"/>
      <c r="H82" s="1730"/>
      <c r="I82" s="1730"/>
      <c r="J82" s="1730"/>
      <c r="K82" s="1762"/>
      <c r="L82" s="339"/>
      <c r="M82" s="418"/>
      <c r="N82" s="341"/>
      <c r="O82" s="342"/>
      <c r="P82" s="343"/>
      <c r="Q82" s="282"/>
    </row>
    <row r="83" spans="1:17" ht="15" customHeight="1" thickBot="1" thickTop="1">
      <c r="A83" s="1709" t="s">
        <v>398</v>
      </c>
      <c r="B83" s="1710"/>
      <c r="C83" s="1710"/>
      <c r="D83" s="1710"/>
      <c r="E83" s="1710"/>
      <c r="F83" s="1710"/>
      <c r="G83" s="1710"/>
      <c r="H83" s="1710"/>
      <c r="I83" s="1710"/>
      <c r="J83" s="1710"/>
      <c r="K83" s="1711"/>
      <c r="L83" s="344"/>
      <c r="M83" s="420"/>
      <c r="N83" s="324"/>
      <c r="O83" s="323"/>
      <c r="P83" s="346"/>
      <c r="Q83" s="282"/>
    </row>
    <row r="84" spans="1:17" ht="23.25" customHeight="1" thickTop="1">
      <c r="A84" s="1841" t="s">
        <v>114</v>
      </c>
      <c r="B84" s="1749"/>
      <c r="C84" s="1749"/>
      <c r="D84" s="1749"/>
      <c r="E84" s="1749"/>
      <c r="F84" s="1749"/>
      <c r="G84" s="1749"/>
      <c r="H84" s="1749"/>
      <c r="I84" s="1749"/>
      <c r="J84" s="1842"/>
      <c r="K84" s="1843"/>
      <c r="L84" s="347">
        <f>L45/L25</f>
        <v>2550.1209298245617</v>
      </c>
      <c r="M84" s="421" t="e">
        <f>M45/M25</f>
        <v>#DIV/0!</v>
      </c>
      <c r="N84" s="349" t="e">
        <f>N45/N25</f>
        <v>#DIV/0!</v>
      </c>
      <c r="O84" s="347" t="e">
        <f>N84-M84</f>
        <v>#DIV/0!</v>
      </c>
      <c r="P84" s="450" t="e">
        <f>IF(N84&lt;=M84,"OK","NOOK")</f>
        <v>#DIV/0!</v>
      </c>
      <c r="Q84" s="282" t="s">
        <v>738</v>
      </c>
    </row>
    <row r="85" spans="1:17" ht="23.25" customHeight="1">
      <c r="A85" s="1826" t="s">
        <v>768</v>
      </c>
      <c r="B85" s="1708"/>
      <c r="C85" s="1708"/>
      <c r="D85" s="1708"/>
      <c r="E85" s="1708"/>
      <c r="F85" s="1708"/>
      <c r="G85" s="1708"/>
      <c r="H85" s="1708"/>
      <c r="I85" s="1708"/>
      <c r="J85" s="23"/>
      <c r="K85" s="104"/>
      <c r="L85" s="426">
        <f>L45/L46</f>
        <v>0.6399967462320796</v>
      </c>
      <c r="M85" s="501" t="e">
        <f>M45/M46</f>
        <v>#DIV/0!</v>
      </c>
      <c r="N85" s="502" t="e">
        <f>N45/N46</f>
        <v>#DIV/0!</v>
      </c>
      <c r="O85" s="426" t="e">
        <f>N85-M85</f>
        <v>#DIV/0!</v>
      </c>
      <c r="P85" s="503" t="e">
        <f>IF(N85&lt;=M85,"OK","NOOK")</f>
        <v>#DIV/0!</v>
      </c>
      <c r="Q85" s="282" t="s">
        <v>738</v>
      </c>
    </row>
    <row r="86" spans="1:17" ht="23.25" customHeight="1">
      <c r="A86" s="1826" t="s">
        <v>842</v>
      </c>
      <c r="B86" s="1708"/>
      <c r="C86" s="1708"/>
      <c r="D86" s="1708"/>
      <c r="E86" s="1708"/>
      <c r="F86" s="1708"/>
      <c r="G86" s="1708"/>
      <c r="H86" s="1708"/>
      <c r="I86" s="1708"/>
      <c r="J86" s="23"/>
      <c r="K86" s="23"/>
      <c r="L86" s="428">
        <f>L47/L48</f>
        <v>240.04445154543345</v>
      </c>
      <c r="M86" s="853" t="e">
        <f>M47/M48</f>
        <v>#DIV/0!</v>
      </c>
      <c r="N86" s="854" t="e">
        <f>N47/N48</f>
        <v>#DIV/0!</v>
      </c>
      <c r="O86" s="426" t="e">
        <f>N86-M86</f>
        <v>#DIV/0!</v>
      </c>
      <c r="P86" s="503" t="e">
        <f>IF(N86&gt;=M86,"OK","NOOK")</f>
        <v>#DIV/0!</v>
      </c>
      <c r="Q86" s="282" t="s">
        <v>276</v>
      </c>
    </row>
    <row r="87" spans="1:17" ht="23.25" customHeight="1">
      <c r="A87" s="1826" t="s">
        <v>843</v>
      </c>
      <c r="B87" s="1708"/>
      <c r="C87" s="1708"/>
      <c r="D87" s="1708"/>
      <c r="E87" s="1708"/>
      <c r="F87" s="1708"/>
      <c r="G87" s="1708"/>
      <c r="H87" s="1708"/>
      <c r="I87" s="1708"/>
      <c r="J87" s="23"/>
      <c r="K87" s="23"/>
      <c r="L87" s="422">
        <f>L45/L24</f>
        <v>56.122352509652515</v>
      </c>
      <c r="M87" s="479">
        <f>M45/M24</f>
        <v>0</v>
      </c>
      <c r="N87" s="451">
        <f>N45/N24</f>
        <v>0</v>
      </c>
      <c r="O87" s="426">
        <f>N87-M87</f>
        <v>0</v>
      </c>
      <c r="P87" s="503" t="str">
        <f>IF(N87&lt;=M87,"OK","NOOK")</f>
        <v>OK</v>
      </c>
      <c r="Q87" s="282" t="s">
        <v>763</v>
      </c>
    </row>
    <row r="88" spans="1:16" ht="23.25" customHeight="1" thickBot="1">
      <c r="A88" s="1826"/>
      <c r="B88" s="1708"/>
      <c r="C88" s="1708"/>
      <c r="D88" s="1708"/>
      <c r="E88" s="1708"/>
      <c r="F88" s="1708"/>
      <c r="G88" s="1708"/>
      <c r="H88" s="1708"/>
      <c r="I88" s="1708"/>
      <c r="J88" s="1732"/>
      <c r="K88" s="1831"/>
      <c r="L88" s="355"/>
      <c r="M88" s="855"/>
      <c r="N88" s="357"/>
      <c r="O88" s="567"/>
      <c r="P88" s="538"/>
    </row>
    <row r="89" spans="1:17" ht="14.25" customHeight="1" thickBot="1" thickTop="1">
      <c r="A89" s="1709" t="s">
        <v>399</v>
      </c>
      <c r="B89" s="1710"/>
      <c r="C89" s="1710"/>
      <c r="D89" s="1710"/>
      <c r="E89" s="1710"/>
      <c r="F89" s="1710"/>
      <c r="G89" s="1710"/>
      <c r="H89" s="1710"/>
      <c r="I89" s="1710"/>
      <c r="J89" s="1710"/>
      <c r="K89" s="1710"/>
      <c r="L89" s="344"/>
      <c r="M89" s="412"/>
      <c r="N89" s="360"/>
      <c r="O89" s="458"/>
      <c r="P89" s="361"/>
      <c r="Q89" s="282"/>
    </row>
    <row r="90" spans="1:17" ht="24.75" customHeight="1" thickTop="1">
      <c r="A90" s="1751" t="s">
        <v>507</v>
      </c>
      <c r="B90" s="1704"/>
      <c r="C90" s="1704"/>
      <c r="D90" s="1704"/>
      <c r="E90" s="1704"/>
      <c r="F90" s="1704"/>
      <c r="G90" s="1704"/>
      <c r="H90" s="1704"/>
      <c r="I90" s="1704"/>
      <c r="J90" s="1704"/>
      <c r="K90" s="1705"/>
      <c r="L90" s="362">
        <f>L57</f>
        <v>0</v>
      </c>
      <c r="M90" s="399">
        <f>M57</f>
        <v>0</v>
      </c>
      <c r="N90" s="364">
        <f>N57</f>
        <v>0</v>
      </c>
      <c r="O90" s="331">
        <f>N90-M90</f>
        <v>0</v>
      </c>
      <c r="P90" s="330" t="str">
        <f>IF(N90&gt;=M90,"OK","NOOK")</f>
        <v>OK</v>
      </c>
      <c r="Q90" s="282" t="s">
        <v>738</v>
      </c>
    </row>
    <row r="91" spans="1:17" ht="23.25" customHeight="1">
      <c r="A91" s="2213" t="s">
        <v>844</v>
      </c>
      <c r="B91" s="2059"/>
      <c r="C91" s="2059"/>
      <c r="D91" s="2059"/>
      <c r="E91" s="2059"/>
      <c r="F91" s="2059"/>
      <c r="G91" s="2059"/>
      <c r="H91" s="2059"/>
      <c r="I91" s="2059"/>
      <c r="J91" s="2059"/>
      <c r="K91" s="2205"/>
      <c r="L91" s="331" t="e">
        <f>L55/L56</f>
        <v>#DIV/0!</v>
      </c>
      <c r="M91" s="332" t="e">
        <f>M55/M56</f>
        <v>#DIV/0!</v>
      </c>
      <c r="N91" s="433" t="e">
        <f>N55/N56</f>
        <v>#DIV/0!</v>
      </c>
      <c r="O91" s="331" t="e">
        <f>N91-M91</f>
        <v>#DIV/0!</v>
      </c>
      <c r="P91" s="330" t="e">
        <f>IF(N91&lt;=M91,"OK","NOOK")</f>
        <v>#DIV/0!</v>
      </c>
      <c r="Q91" s="282" t="s">
        <v>738</v>
      </c>
    </row>
    <row r="92" spans="1:17" ht="25.5" customHeight="1">
      <c r="A92" s="1826"/>
      <c r="B92" s="1708"/>
      <c r="C92" s="1708"/>
      <c r="D92" s="1708"/>
      <c r="E92" s="1708"/>
      <c r="F92" s="1708"/>
      <c r="G92" s="1708"/>
      <c r="H92" s="1708"/>
      <c r="I92" s="1708"/>
      <c r="J92" s="1708"/>
      <c r="K92" s="1747"/>
      <c r="L92" s="408"/>
      <c r="M92" s="409"/>
      <c r="N92" s="856"/>
      <c r="O92" s="408"/>
      <c r="P92" s="407"/>
      <c r="Q92" s="282"/>
    </row>
    <row r="93" spans="1:17" ht="22.5" customHeight="1" thickBot="1">
      <c r="A93" s="2097"/>
      <c r="B93" s="2098"/>
      <c r="C93" s="2098"/>
      <c r="D93" s="2098"/>
      <c r="E93" s="2098"/>
      <c r="F93" s="2098"/>
      <c r="G93" s="2098"/>
      <c r="H93" s="2098"/>
      <c r="I93" s="2098"/>
      <c r="J93" s="2098"/>
      <c r="K93" s="2099"/>
      <c r="L93" s="365"/>
      <c r="M93" s="570"/>
      <c r="N93" s="367"/>
      <c r="O93" s="368"/>
      <c r="P93" s="369"/>
      <c r="Q93" s="282"/>
    </row>
    <row r="94" spans="1:17" ht="19.5" customHeight="1" thickBot="1">
      <c r="A94" s="1740" t="s">
        <v>429</v>
      </c>
      <c r="B94" s="1741"/>
      <c r="C94" s="1741"/>
      <c r="D94" s="1741"/>
      <c r="E94" s="1741"/>
      <c r="F94" s="1741"/>
      <c r="G94" s="1741"/>
      <c r="H94" s="1741"/>
      <c r="I94" s="1741"/>
      <c r="J94" s="1741"/>
      <c r="K94" s="1741"/>
      <c r="L94" s="1741"/>
      <c r="M94" s="1741"/>
      <c r="N94" s="1741"/>
      <c r="O94" s="1741"/>
      <c r="P94" s="1742"/>
      <c r="Q94" s="282"/>
    </row>
    <row r="95" spans="1:17" ht="36" customHeight="1">
      <c r="A95" s="1734" t="s">
        <v>435</v>
      </c>
      <c r="B95" s="1735"/>
      <c r="C95" s="1735"/>
      <c r="D95" s="1735"/>
      <c r="E95" s="1735"/>
      <c r="F95" s="1735"/>
      <c r="G95" s="1735"/>
      <c r="H95" s="1735"/>
      <c r="I95" s="1735"/>
      <c r="J95" s="1735"/>
      <c r="K95" s="1735"/>
      <c r="L95" s="1735"/>
      <c r="M95" s="1735"/>
      <c r="N95" s="1735"/>
      <c r="O95" s="1735"/>
      <c r="P95" s="1736"/>
      <c r="Q95" s="282"/>
    </row>
    <row r="96" spans="1:18" ht="82.5" customHeight="1" thickBot="1">
      <c r="A96" s="1737"/>
      <c r="B96" s="1738"/>
      <c r="C96" s="1738"/>
      <c r="D96" s="1738"/>
      <c r="E96" s="1738"/>
      <c r="F96" s="1738"/>
      <c r="G96" s="1738"/>
      <c r="H96" s="1738"/>
      <c r="I96" s="1738"/>
      <c r="J96" s="1738"/>
      <c r="K96" s="1738"/>
      <c r="L96" s="1738"/>
      <c r="M96" s="1738"/>
      <c r="N96" s="1738"/>
      <c r="O96" s="1738"/>
      <c r="P96" s="1739"/>
      <c r="Q96" s="282"/>
      <c r="R96" s="370"/>
    </row>
    <row r="97" spans="1:16" ht="21" customHeight="1" hidden="1">
      <c r="A97" s="24"/>
      <c r="B97" s="25"/>
      <c r="C97" s="25"/>
      <c r="D97" s="25"/>
      <c r="E97" s="25"/>
      <c r="F97" s="25"/>
      <c r="G97" s="25"/>
      <c r="H97" s="25"/>
      <c r="I97" s="25"/>
      <c r="J97" s="25"/>
      <c r="K97" s="25"/>
      <c r="L97" s="25"/>
      <c r="M97" s="25"/>
      <c r="N97" s="25"/>
      <c r="O97" s="25"/>
      <c r="P97" s="26"/>
    </row>
  </sheetData>
  <sheetProtection selectLockedCells="1"/>
  <mergeCells count="116">
    <mergeCell ref="P70:P71"/>
    <mergeCell ref="L70:L71"/>
    <mergeCell ref="G60:P60"/>
    <mergeCell ref="O70:O71"/>
    <mergeCell ref="M70:M71"/>
    <mergeCell ref="A70:K71"/>
    <mergeCell ref="L61:M61"/>
    <mergeCell ref="N63:P63"/>
    <mergeCell ref="N61:P61"/>
    <mergeCell ref="A67:C67"/>
    <mergeCell ref="E67:F67"/>
    <mergeCell ref="G67:K67"/>
    <mergeCell ref="N67:P67"/>
    <mergeCell ref="L67:M67"/>
    <mergeCell ref="E66:F66"/>
    <mergeCell ref="N62:P62"/>
    <mergeCell ref="L63:M63"/>
    <mergeCell ref="A56:F56"/>
    <mergeCell ref="A63:C63"/>
    <mergeCell ref="G62:K62"/>
    <mergeCell ref="L62:M62"/>
    <mergeCell ref="E63:F63"/>
    <mergeCell ref="G63:K63"/>
    <mergeCell ref="A62:C62"/>
    <mergeCell ref="A60:F60"/>
    <mergeCell ref="A57:F57"/>
    <mergeCell ref="G61:I61"/>
    <mergeCell ref="A58:F58"/>
    <mergeCell ref="A64:C64"/>
    <mergeCell ref="A65:C65"/>
    <mergeCell ref="A66:C66"/>
    <mergeCell ref="E64:F64"/>
    <mergeCell ref="E65:F65"/>
    <mergeCell ref="E62:F62"/>
    <mergeCell ref="A61:C61"/>
    <mergeCell ref="E61:F61"/>
    <mergeCell ref="A59:P59"/>
    <mergeCell ref="A86:I86"/>
    <mergeCell ref="A87:I87"/>
    <mergeCell ref="A83:K83"/>
    <mergeCell ref="A74:K74"/>
    <mergeCell ref="A85:I85"/>
    <mergeCell ref="A78:K78"/>
    <mergeCell ref="A79:K79"/>
    <mergeCell ref="A84:K84"/>
    <mergeCell ref="A82:K82"/>
    <mergeCell ref="A75:I75"/>
    <mergeCell ref="A95:P96"/>
    <mergeCell ref="J88:K88"/>
    <mergeCell ref="A94:P94"/>
    <mergeCell ref="A89:K89"/>
    <mergeCell ref="A93:K93"/>
    <mergeCell ref="A92:K92"/>
    <mergeCell ref="A91:K91"/>
    <mergeCell ref="A90:K90"/>
    <mergeCell ref="A88:I88"/>
    <mergeCell ref="A1:N1"/>
    <mergeCell ref="G23:P23"/>
    <mergeCell ref="A22:F22"/>
    <mergeCell ref="A23:F23"/>
    <mergeCell ref="A2:P2"/>
    <mergeCell ref="A73:I73"/>
    <mergeCell ref="A72:K72"/>
    <mergeCell ref="A50:F50"/>
    <mergeCell ref="A40:F40"/>
    <mergeCell ref="G39:P39"/>
    <mergeCell ref="A80:K80"/>
    <mergeCell ref="A81:K81"/>
    <mergeCell ref="A76:I76"/>
    <mergeCell ref="A77:I77"/>
    <mergeCell ref="E4:J4"/>
    <mergeCell ref="A12:P16"/>
    <mergeCell ref="A11:P11"/>
    <mergeCell ref="N70:N71"/>
    <mergeCell ref="G44:P44"/>
    <mergeCell ref="A39:F39"/>
    <mergeCell ref="A29:F29"/>
    <mergeCell ref="A30:F30"/>
    <mergeCell ref="A19:P19"/>
    <mergeCell ref="A55:F55"/>
    <mergeCell ref="A53:F53"/>
    <mergeCell ref="A21:P21"/>
    <mergeCell ref="A24:F24"/>
    <mergeCell ref="A25:F25"/>
    <mergeCell ref="A38:F38"/>
    <mergeCell ref="A31:F31"/>
    <mergeCell ref="A33:F33"/>
    <mergeCell ref="A36:F36"/>
    <mergeCell ref="A37:F37"/>
    <mergeCell ref="A41:F41"/>
    <mergeCell ref="E5:J5"/>
    <mergeCell ref="E6:J6"/>
    <mergeCell ref="A17:P17"/>
    <mergeCell ref="A18:P18"/>
    <mergeCell ref="A8:P8"/>
    <mergeCell ref="A28:F28"/>
    <mergeCell ref="A9:P10"/>
    <mergeCell ref="A27:F27"/>
    <mergeCell ref="A26:F26"/>
    <mergeCell ref="A32:F32"/>
    <mergeCell ref="G38:P38"/>
    <mergeCell ref="A47:F47"/>
    <mergeCell ref="A20:P20"/>
    <mergeCell ref="A44:F44"/>
    <mergeCell ref="A43:F43"/>
    <mergeCell ref="A42:F42"/>
    <mergeCell ref="G54:P54"/>
    <mergeCell ref="A51:F51"/>
    <mergeCell ref="A48:F48"/>
    <mergeCell ref="A34:F34"/>
    <mergeCell ref="A52:F52"/>
    <mergeCell ref="A35:F35"/>
    <mergeCell ref="A54:F54"/>
    <mergeCell ref="A46:F46"/>
    <mergeCell ref="A45:F45"/>
    <mergeCell ref="A49:F49"/>
  </mergeCells>
  <printOptions horizontalCentered="1"/>
  <pageMargins left="0.1968503937007874" right="0" top="0.4724409448818898" bottom="0.984251968503937" header="0.5118110236220472" footer="0.5118110236220472"/>
  <pageSetup horizontalDpi="600" verticalDpi="600" orientation="landscape" paperSize="9" scale="90" r:id="rId1"/>
  <headerFooter alignWithMargins="0">
    <oddHeader>&amp;CComune di INVERUNO</oddHeader>
    <oddFooter>&amp;L&amp;8&amp;F&amp;R&amp;8&amp;P</oddFooter>
  </headerFooter>
  <rowBreaks count="1" manualBreakCount="1">
    <brk id="9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64"/>
  <sheetViews>
    <sheetView zoomScalePageLayoutView="0" workbookViewId="0" topLeftCell="A1">
      <selection activeCell="M24" sqref="M24:N24"/>
    </sheetView>
  </sheetViews>
  <sheetFormatPr defaultColWidth="9.140625" defaultRowHeight="12.75"/>
  <cols>
    <col min="1" max="9" width="9.140625" style="1" customWidth="1"/>
    <col min="10" max="10" width="10.140625" style="1" bestFit="1" customWidth="1"/>
    <col min="11" max="11" width="9.140625" style="1" customWidth="1"/>
    <col min="12" max="12" width="9.7109375" style="1" customWidth="1"/>
    <col min="13" max="13" width="11.421875" style="1" customWidth="1"/>
    <col min="14" max="14" width="11.00390625" style="1" customWidth="1"/>
    <col min="15" max="15" width="9.140625" style="1" customWidth="1"/>
    <col min="16" max="16" width="19.00390625" style="1" bestFit="1" customWidth="1"/>
    <col min="17" max="16384" width="9.140625" style="1" customWidth="1"/>
  </cols>
  <sheetData>
    <row r="1" spans="1:14" ht="21.75" customHeight="1">
      <c r="A1" s="1354"/>
      <c r="B1" s="1366"/>
      <c r="C1" s="1366"/>
      <c r="D1" s="1366"/>
      <c r="E1" s="1366"/>
      <c r="F1" s="1366"/>
      <c r="G1" s="1366"/>
      <c r="H1" s="1366"/>
      <c r="I1" s="1366"/>
      <c r="J1" s="1366"/>
      <c r="K1" s="1366"/>
      <c r="L1" s="1366"/>
      <c r="M1" s="150" t="s">
        <v>419</v>
      </c>
      <c r="N1" s="151">
        <v>2015</v>
      </c>
    </row>
    <row r="2" spans="1:14" ht="24.75" customHeight="1" thickBot="1">
      <c r="A2" s="1412" t="s">
        <v>0</v>
      </c>
      <c r="B2" s="1413"/>
      <c r="C2" s="1413"/>
      <c r="D2" s="1413"/>
      <c r="E2" s="1413"/>
      <c r="F2" s="1413"/>
      <c r="G2" s="1413"/>
      <c r="H2" s="1413"/>
      <c r="I2" s="1413"/>
      <c r="J2" s="1413"/>
      <c r="K2" s="1413"/>
      <c r="L2" s="1413"/>
      <c r="M2" s="1413"/>
      <c r="N2" s="1414"/>
    </row>
    <row r="3" spans="1:15" ht="13.5" customHeight="1">
      <c r="A3" s="1362" t="s">
        <v>395</v>
      </c>
      <c r="B3" s="1363"/>
      <c r="C3" s="1363"/>
      <c r="D3" s="1363"/>
      <c r="E3" s="1363"/>
      <c r="F3" s="1363"/>
      <c r="G3" s="1363"/>
      <c r="H3" s="1363"/>
      <c r="I3" s="1363"/>
      <c r="J3" s="1363"/>
      <c r="K3" s="1363"/>
      <c r="L3" s="1363"/>
      <c r="M3" s="1363"/>
      <c r="N3" s="1364"/>
      <c r="O3" s="2"/>
    </row>
    <row r="4" spans="1:16" ht="15" customHeight="1">
      <c r="A4" s="1410" t="s">
        <v>1</v>
      </c>
      <c r="B4" s="1411"/>
      <c r="C4" s="1411"/>
      <c r="D4" s="1411"/>
      <c r="E4" s="1411"/>
      <c r="F4" s="1411"/>
      <c r="G4" s="1378">
        <v>2012</v>
      </c>
      <c r="H4" s="1378"/>
      <c r="I4" s="1378">
        <v>2013</v>
      </c>
      <c r="J4" s="1378"/>
      <c r="K4" s="1378">
        <f>N1-1</f>
        <v>2014</v>
      </c>
      <c r="L4" s="1378"/>
      <c r="M4" s="1425">
        <f>N1</f>
        <v>2015</v>
      </c>
      <c r="N4" s="1422"/>
      <c r="O4" s="2"/>
      <c r="P4" s="3"/>
    </row>
    <row r="5" spans="1:14" ht="12.75" customHeight="1">
      <c r="A5" s="1423" t="s">
        <v>2</v>
      </c>
      <c r="B5" s="1424"/>
      <c r="C5" s="1424"/>
      <c r="D5" s="1424"/>
      <c r="E5" s="1424"/>
      <c r="F5" s="1424"/>
      <c r="G5" s="1420">
        <v>8614</v>
      </c>
      <c r="H5" s="1420"/>
      <c r="I5" s="1420">
        <v>8643</v>
      </c>
      <c r="J5" s="1420"/>
      <c r="K5" s="1420">
        <v>8591</v>
      </c>
      <c r="L5" s="1420"/>
      <c r="M5" s="1415">
        <v>8604</v>
      </c>
      <c r="N5" s="1416"/>
    </row>
    <row r="6" spans="1:16" ht="12.75" customHeight="1">
      <c r="A6" s="1406" t="s">
        <v>3</v>
      </c>
      <c r="B6" s="1407"/>
      <c r="C6" s="1407"/>
      <c r="D6" s="1407"/>
      <c r="E6" s="1407"/>
      <c r="F6" s="1407"/>
      <c r="G6" s="1394">
        <v>501</v>
      </c>
      <c r="H6" s="1394">
        <v>0</v>
      </c>
      <c r="I6" s="1394">
        <v>505</v>
      </c>
      <c r="J6" s="1394">
        <f>(G6+H6+I6)/3</f>
        <v>335.3333333333333</v>
      </c>
      <c r="K6" s="1394">
        <v>495</v>
      </c>
      <c r="L6" s="1394">
        <v>0</v>
      </c>
      <c r="M6" s="1385"/>
      <c r="N6" s="1386"/>
      <c r="P6" s="3"/>
    </row>
    <row r="7" spans="1:14" ht="12.75" hidden="1">
      <c r="A7" s="1401"/>
      <c r="B7" s="1402"/>
      <c r="C7" s="1402"/>
      <c r="D7" s="1402"/>
      <c r="E7" s="1402"/>
      <c r="F7" s="1402"/>
      <c r="G7" s="1402"/>
      <c r="H7" s="1402"/>
      <c r="I7" s="1402"/>
      <c r="J7" s="1402"/>
      <c r="K7" s="1402"/>
      <c r="L7" s="1402"/>
      <c r="M7" s="1402"/>
      <c r="N7" s="1430"/>
    </row>
    <row r="8" spans="1:14" ht="12.75">
      <c r="A8" s="1410" t="s">
        <v>1</v>
      </c>
      <c r="B8" s="1411"/>
      <c r="C8" s="1411"/>
      <c r="D8" s="1411"/>
      <c r="E8" s="1411"/>
      <c r="F8" s="1411"/>
      <c r="G8" s="1378">
        <v>2011</v>
      </c>
      <c r="H8" s="1378"/>
      <c r="I8" s="1378">
        <v>2012</v>
      </c>
      <c r="J8" s="1378"/>
      <c r="K8" s="1378">
        <v>2014</v>
      </c>
      <c r="L8" s="1429"/>
      <c r="M8" s="1421" t="s">
        <v>4</v>
      </c>
      <c r="N8" s="1422"/>
    </row>
    <row r="9" spans="1:14" ht="12.75">
      <c r="A9" s="1426" t="s">
        <v>5</v>
      </c>
      <c r="B9" s="1377"/>
      <c r="C9" s="1377"/>
      <c r="D9" s="1377"/>
      <c r="E9" s="1377"/>
      <c r="F9" s="1377"/>
      <c r="G9" s="1403">
        <v>101</v>
      </c>
      <c r="H9" s="1403"/>
      <c r="I9" s="1403">
        <v>89</v>
      </c>
      <c r="J9" s="1403">
        <f>(G9+H9+I9)/3</f>
        <v>63.333333333333336</v>
      </c>
      <c r="K9" s="1403">
        <v>62</v>
      </c>
      <c r="L9" s="1403"/>
      <c r="M9" s="1431">
        <f>G9+I9+K9-G10-I10-K10</f>
        <v>-7</v>
      </c>
      <c r="N9" s="1432"/>
    </row>
    <row r="10" spans="1:14" ht="12.75">
      <c r="A10" s="1406" t="s">
        <v>6</v>
      </c>
      <c r="B10" s="1407"/>
      <c r="C10" s="1407"/>
      <c r="D10" s="1407"/>
      <c r="E10" s="1407"/>
      <c r="F10" s="1407"/>
      <c r="G10" s="1394">
        <v>99</v>
      </c>
      <c r="H10" s="1394"/>
      <c r="I10" s="1394">
        <v>77</v>
      </c>
      <c r="J10" s="1394"/>
      <c r="K10" s="1394">
        <v>83</v>
      </c>
      <c r="L10" s="1394"/>
      <c r="M10" s="1435">
        <v>83</v>
      </c>
      <c r="N10" s="1436"/>
    </row>
    <row r="11" spans="1:14" ht="12.75">
      <c r="A11" s="1406" t="s">
        <v>7</v>
      </c>
      <c r="B11" s="1407"/>
      <c r="C11" s="1407"/>
      <c r="D11" s="1407"/>
      <c r="E11" s="1407"/>
      <c r="F11" s="1407"/>
      <c r="G11" s="1394">
        <v>303</v>
      </c>
      <c r="H11" s="1394"/>
      <c r="I11" s="1394">
        <v>264</v>
      </c>
      <c r="J11" s="1394"/>
      <c r="K11" s="1394">
        <v>217</v>
      </c>
      <c r="L11" s="1437"/>
      <c r="M11" s="1421" t="s">
        <v>8</v>
      </c>
      <c r="N11" s="1422"/>
    </row>
    <row r="12" spans="1:14" ht="12.75">
      <c r="A12" s="1401" t="s">
        <v>9</v>
      </c>
      <c r="B12" s="1402"/>
      <c r="C12" s="1402"/>
      <c r="D12" s="1402"/>
      <c r="E12" s="1402"/>
      <c r="F12" s="1402"/>
      <c r="G12" s="1367">
        <v>230</v>
      </c>
      <c r="H12" s="1367"/>
      <c r="I12" s="1367">
        <v>218</v>
      </c>
      <c r="J12" s="1367"/>
      <c r="K12" s="1367">
        <v>248</v>
      </c>
      <c r="L12" s="1367"/>
      <c r="M12" s="1433">
        <f>G11+I11+K11-G12-I12-K12</f>
        <v>88</v>
      </c>
      <c r="N12" s="1434"/>
    </row>
    <row r="13" spans="1:16" s="152" customFormat="1" ht="12.75" customHeight="1">
      <c r="A13" s="1427" t="s">
        <v>10</v>
      </c>
      <c r="B13" s="1428"/>
      <c r="C13" s="1428"/>
      <c r="D13" s="1428"/>
      <c r="E13" s="1428"/>
      <c r="F13" s="1428"/>
      <c r="G13" s="1378">
        <v>2011</v>
      </c>
      <c r="H13" s="1378"/>
      <c r="I13" s="1378">
        <v>2012</v>
      </c>
      <c r="J13" s="1378"/>
      <c r="K13" s="1378">
        <f>N1-1</f>
        <v>2014</v>
      </c>
      <c r="L13" s="1378"/>
      <c r="M13" s="1409">
        <f>N1</f>
        <v>2015</v>
      </c>
      <c r="N13" s="1361"/>
      <c r="P13" s="153"/>
    </row>
    <row r="14" spans="1:16" ht="12.75" customHeight="1">
      <c r="A14" s="1418" t="s">
        <v>11</v>
      </c>
      <c r="B14" s="1419"/>
      <c r="C14" s="1419"/>
      <c r="D14" s="1419"/>
      <c r="E14" s="1417" t="s">
        <v>12</v>
      </c>
      <c r="F14" s="1417"/>
      <c r="G14" s="1403">
        <v>518</v>
      </c>
      <c r="H14" s="1403"/>
      <c r="I14" s="1403">
        <v>513</v>
      </c>
      <c r="J14" s="1403"/>
      <c r="K14" s="1403">
        <v>499</v>
      </c>
      <c r="L14" s="1403"/>
      <c r="M14" s="1404">
        <v>473</v>
      </c>
      <c r="N14" s="1405"/>
      <c r="P14" s="5"/>
    </row>
    <row r="15" spans="1:16" ht="12.75" customHeight="1">
      <c r="A15" s="1406" t="s">
        <v>13</v>
      </c>
      <c r="B15" s="1407"/>
      <c r="C15" s="1407"/>
      <c r="D15" s="1407"/>
      <c r="E15" s="1395" t="s">
        <v>14</v>
      </c>
      <c r="F15" s="1395" t="s">
        <v>14</v>
      </c>
      <c r="G15" s="1394">
        <v>561</v>
      </c>
      <c r="H15" s="1394"/>
      <c r="I15" s="1394">
        <v>580</v>
      </c>
      <c r="J15" s="1394"/>
      <c r="K15" s="1394">
        <v>586</v>
      </c>
      <c r="L15" s="1394"/>
      <c r="M15" s="1385">
        <v>607</v>
      </c>
      <c r="N15" s="1386"/>
      <c r="P15" s="5"/>
    </row>
    <row r="16" spans="1:16" ht="12.75" customHeight="1">
      <c r="A16" s="1406" t="s">
        <v>15</v>
      </c>
      <c r="B16" s="1407"/>
      <c r="C16" s="1407"/>
      <c r="D16" s="1407"/>
      <c r="E16" s="1395" t="s">
        <v>16</v>
      </c>
      <c r="F16" s="1395" t="s">
        <v>16</v>
      </c>
      <c r="G16" s="1394">
        <v>1215</v>
      </c>
      <c r="H16" s="1394"/>
      <c r="I16" s="1394">
        <v>1184</v>
      </c>
      <c r="J16" s="1394"/>
      <c r="K16" s="1394">
        <v>1143</v>
      </c>
      <c r="L16" s="1394"/>
      <c r="M16" s="1385">
        <v>1136</v>
      </c>
      <c r="N16" s="1386"/>
      <c r="P16" s="5"/>
    </row>
    <row r="17" spans="1:14" ht="12.75">
      <c r="A17" s="1406" t="s">
        <v>17</v>
      </c>
      <c r="B17" s="1407"/>
      <c r="C17" s="1407"/>
      <c r="D17" s="1407"/>
      <c r="E17" s="1395" t="s">
        <v>18</v>
      </c>
      <c r="F17" s="1395" t="s">
        <v>18</v>
      </c>
      <c r="G17" s="1394">
        <v>4513</v>
      </c>
      <c r="H17" s="1394"/>
      <c r="I17" s="1394">
        <v>4467</v>
      </c>
      <c r="J17" s="1394"/>
      <c r="K17" s="1394">
        <v>4424</v>
      </c>
      <c r="L17" s="1394"/>
      <c r="M17" s="1385">
        <v>4394</v>
      </c>
      <c r="N17" s="1386"/>
    </row>
    <row r="18" spans="1:14" ht="12.75">
      <c r="A18" s="1401" t="s">
        <v>19</v>
      </c>
      <c r="B18" s="1402"/>
      <c r="C18" s="1402"/>
      <c r="D18" s="1402"/>
      <c r="E18" s="1382" t="s">
        <v>20</v>
      </c>
      <c r="F18" s="1382" t="s">
        <v>20</v>
      </c>
      <c r="G18" s="1367">
        <v>1807</v>
      </c>
      <c r="H18" s="1367"/>
      <c r="I18" s="1367">
        <v>1899</v>
      </c>
      <c r="J18" s="1367"/>
      <c r="K18" s="1367">
        <v>1939</v>
      </c>
      <c r="L18" s="1367"/>
      <c r="M18" s="1389">
        <v>1994</v>
      </c>
      <c r="N18" s="1390"/>
    </row>
    <row r="19" spans="1:14" ht="12.75">
      <c r="A19" s="1427" t="s">
        <v>21</v>
      </c>
      <c r="B19" s="1428"/>
      <c r="C19" s="1428"/>
      <c r="D19" s="1428"/>
      <c r="E19" s="1428"/>
      <c r="F19" s="1428"/>
      <c r="G19" s="1378">
        <v>2011</v>
      </c>
      <c r="H19" s="1378"/>
      <c r="I19" s="1378">
        <v>2012</v>
      </c>
      <c r="J19" s="1378"/>
      <c r="K19" s="1378">
        <f>N1-1</f>
        <v>2014</v>
      </c>
      <c r="L19" s="1378"/>
      <c r="M19" s="1409">
        <f>N1</f>
        <v>2015</v>
      </c>
      <c r="N19" s="1361"/>
    </row>
    <row r="20" spans="1:14" ht="12.75">
      <c r="A20" s="1418" t="s">
        <v>22</v>
      </c>
      <c r="B20" s="1419"/>
      <c r="C20" s="1419"/>
      <c r="D20" s="1419"/>
      <c r="E20" s="1417" t="s">
        <v>23</v>
      </c>
      <c r="F20" s="1417"/>
      <c r="G20" s="1403">
        <v>273</v>
      </c>
      <c r="H20" s="1403"/>
      <c r="I20" s="1403">
        <v>276</v>
      </c>
      <c r="J20" s="1403"/>
      <c r="K20" s="1403">
        <v>264</v>
      </c>
      <c r="L20" s="1403"/>
      <c r="M20" s="1404">
        <v>259</v>
      </c>
      <c r="N20" s="1405"/>
    </row>
    <row r="21" spans="1:14" ht="12.75">
      <c r="A21" s="1406" t="s">
        <v>24</v>
      </c>
      <c r="B21" s="1407"/>
      <c r="C21" s="1407"/>
      <c r="D21" s="1407"/>
      <c r="E21" s="1408" t="s">
        <v>25</v>
      </c>
      <c r="F21" s="1395"/>
      <c r="G21" s="1394">
        <v>740</v>
      </c>
      <c r="H21" s="1394"/>
      <c r="I21" s="1394">
        <v>746</v>
      </c>
      <c r="J21" s="1394"/>
      <c r="K21" s="1394">
        <v>749</v>
      </c>
      <c r="L21" s="1394"/>
      <c r="M21" s="1385">
        <v>755</v>
      </c>
      <c r="N21" s="1386"/>
    </row>
    <row r="22" spans="1:14" ht="12.75">
      <c r="A22" s="1406" t="s">
        <v>26</v>
      </c>
      <c r="B22" s="1407"/>
      <c r="C22" s="1407"/>
      <c r="D22" s="1407"/>
      <c r="E22" s="1395" t="s">
        <v>27</v>
      </c>
      <c r="F22" s="1395"/>
      <c r="G22" s="1394">
        <v>1372</v>
      </c>
      <c r="H22" s="1394"/>
      <c r="I22" s="1394">
        <v>1384</v>
      </c>
      <c r="J22" s="1394"/>
      <c r="K22" s="1394">
        <v>1377</v>
      </c>
      <c r="L22" s="1394"/>
      <c r="M22" s="1385">
        <v>1362</v>
      </c>
      <c r="N22" s="1386"/>
    </row>
    <row r="23" spans="1:14" ht="12.75">
      <c r="A23" s="1406" t="s">
        <v>28</v>
      </c>
      <c r="B23" s="1407"/>
      <c r="C23" s="1407"/>
      <c r="D23" s="1407"/>
      <c r="E23" s="1395" t="s">
        <v>29</v>
      </c>
      <c r="F23" s="1395"/>
      <c r="G23" s="1394">
        <v>856</v>
      </c>
      <c r="H23" s="1394"/>
      <c r="I23" s="1394">
        <v>844</v>
      </c>
      <c r="J23" s="1394"/>
      <c r="K23" s="1394">
        <v>825</v>
      </c>
      <c r="L23" s="1394"/>
      <c r="M23" s="1385">
        <v>819</v>
      </c>
      <c r="N23" s="1386"/>
    </row>
    <row r="24" spans="1:14" ht="12.75">
      <c r="A24" s="1401"/>
      <c r="B24" s="1402"/>
      <c r="C24" s="1402"/>
      <c r="D24" s="1402"/>
      <c r="E24" s="1382"/>
      <c r="F24" s="1382"/>
      <c r="G24" s="1367"/>
      <c r="H24" s="1367"/>
      <c r="I24" s="1367"/>
      <c r="J24" s="1367"/>
      <c r="K24" s="1367"/>
      <c r="L24" s="1367"/>
      <c r="M24" s="1389"/>
      <c r="N24" s="1390"/>
    </row>
    <row r="25" spans="1:14" ht="15.75" customHeight="1" thickBot="1">
      <c r="A25" s="154" t="s">
        <v>30</v>
      </c>
      <c r="B25" s="155"/>
      <c r="C25" s="156"/>
      <c r="D25" s="157"/>
      <c r="E25" s="158"/>
      <c r="F25" s="155"/>
      <c r="G25" s="156"/>
      <c r="H25" s="159"/>
      <c r="I25" s="1391"/>
      <c r="J25" s="1392"/>
      <c r="K25" s="1392"/>
      <c r="L25" s="1393"/>
      <c r="M25" s="1399">
        <f>N7</f>
        <v>0</v>
      </c>
      <c r="N25" s="1400"/>
    </row>
    <row r="27" ht="13.5" thickBot="1"/>
    <row r="28" spans="1:14" ht="12.75">
      <c r="A28" s="1396" t="s">
        <v>31</v>
      </c>
      <c r="B28" s="1397"/>
      <c r="C28" s="1397"/>
      <c r="D28" s="1397"/>
      <c r="E28" s="1397"/>
      <c r="F28" s="1397"/>
      <c r="G28" s="1397"/>
      <c r="H28" s="1397"/>
      <c r="I28" s="1397"/>
      <c r="J28" s="1397"/>
      <c r="K28" s="1397"/>
      <c r="L28" s="1397"/>
      <c r="M28" s="1397"/>
      <c r="N28" s="1398"/>
    </row>
    <row r="29" spans="1:16" ht="12.75">
      <c r="A29" s="1368" t="s">
        <v>322</v>
      </c>
      <c r="B29" s="1369"/>
      <c r="C29" s="1369"/>
      <c r="D29" s="1369"/>
      <c r="E29" s="1369"/>
      <c r="F29" s="1369"/>
      <c r="G29" s="1369"/>
      <c r="H29" s="1369"/>
      <c r="I29" s="1369"/>
      <c r="J29" s="1369"/>
      <c r="K29" s="1369"/>
      <c r="L29" s="1369"/>
      <c r="M29" s="1383">
        <v>12170</v>
      </c>
      <c r="N29" s="1384"/>
      <c r="P29" s="22"/>
    </row>
    <row r="30" spans="1:14" ht="12.75">
      <c r="A30" s="1365" t="s">
        <v>32</v>
      </c>
      <c r="B30" s="1348"/>
      <c r="C30" s="1348"/>
      <c r="D30" s="1348"/>
      <c r="E30" s="1348"/>
      <c r="F30" s="1348"/>
      <c r="G30" s="1348"/>
      <c r="H30" s="1348"/>
      <c r="I30" s="1348"/>
      <c r="J30" s="1348"/>
      <c r="K30" s="1348"/>
      <c r="L30" s="1348"/>
      <c r="M30" s="1385">
        <v>1</v>
      </c>
      <c r="N30" s="1386" t="e">
        <f>L30/K30</f>
        <v>#DIV/0!</v>
      </c>
    </row>
    <row r="31" spans="1:14" ht="13.5" customHeight="1">
      <c r="A31" s="1379" t="s">
        <v>33</v>
      </c>
      <c r="B31" s="1380"/>
      <c r="C31" s="1380"/>
      <c r="D31" s="1380"/>
      <c r="E31" s="1380"/>
      <c r="F31" s="1380"/>
      <c r="G31" s="1380"/>
      <c r="H31" s="1380"/>
      <c r="I31" s="1380"/>
      <c r="J31" s="1380"/>
      <c r="K31" s="1380"/>
      <c r="L31" s="1380"/>
      <c r="M31" s="1380"/>
      <c r="N31" s="1381"/>
    </row>
    <row r="32" spans="1:14" ht="12.75">
      <c r="A32" s="1365" t="s">
        <v>34</v>
      </c>
      <c r="B32" s="1348"/>
      <c r="C32" s="1348"/>
      <c r="D32" s="1348"/>
      <c r="E32" s="1348"/>
      <c r="F32" s="1348"/>
      <c r="G32" s="1348"/>
      <c r="H32" s="1348"/>
      <c r="I32" s="1348"/>
      <c r="J32" s="1348"/>
      <c r="K32" s="1348"/>
      <c r="L32" s="1348"/>
      <c r="M32" s="1385">
        <v>0</v>
      </c>
      <c r="N32" s="1386" t="e">
        <f>L32/K32</f>
        <v>#DIV/0!</v>
      </c>
    </row>
    <row r="33" spans="1:14" ht="13.5" thickBot="1">
      <c r="A33" s="1375" t="s">
        <v>35</v>
      </c>
      <c r="B33" s="1376"/>
      <c r="C33" s="1376"/>
      <c r="D33" s="1376"/>
      <c r="E33" s="1376"/>
      <c r="F33" s="1376"/>
      <c r="G33" s="1376"/>
      <c r="H33" s="1376"/>
      <c r="I33" s="1376"/>
      <c r="J33" s="1376"/>
      <c r="K33" s="1376"/>
      <c r="L33" s="1376"/>
      <c r="M33" s="1387">
        <v>0</v>
      </c>
      <c r="N33" s="1388" t="e">
        <f>L33/K33</f>
        <v>#DIV/0!</v>
      </c>
    </row>
    <row r="35" ht="13.5" thickBot="1"/>
    <row r="36" spans="1:14" ht="12.75">
      <c r="A36" s="1362" t="s">
        <v>36</v>
      </c>
      <c r="B36" s="1363"/>
      <c r="C36" s="1363"/>
      <c r="D36" s="1363"/>
      <c r="E36" s="1363"/>
      <c r="F36" s="1363"/>
      <c r="G36" s="1363"/>
      <c r="H36" s="1363"/>
      <c r="I36" s="1363"/>
      <c r="J36" s="1363"/>
      <c r="K36" s="1363"/>
      <c r="L36" s="1363"/>
      <c r="M36" s="1363"/>
      <c r="N36" s="1364"/>
    </row>
    <row r="37" spans="1:14" ht="12.75">
      <c r="A37" s="160" t="s">
        <v>37</v>
      </c>
      <c r="B37" s="161"/>
      <c r="C37" s="161"/>
      <c r="D37" s="161"/>
      <c r="E37" s="161"/>
      <c r="F37" s="161"/>
      <c r="G37" s="1378">
        <f>N1-3</f>
        <v>2012</v>
      </c>
      <c r="H37" s="1378"/>
      <c r="I37" s="1378">
        <f>N1-2</f>
        <v>2013</v>
      </c>
      <c r="J37" s="1378"/>
      <c r="K37" s="1378">
        <f>N1-1</f>
        <v>2014</v>
      </c>
      <c r="L37" s="1378"/>
      <c r="M37" s="1360">
        <f>N1</f>
        <v>2015</v>
      </c>
      <c r="N37" s="1361"/>
    </row>
    <row r="38" spans="1:14" ht="12.75">
      <c r="A38" s="1374" t="s">
        <v>38</v>
      </c>
      <c r="B38" s="1372"/>
      <c r="C38" s="1372"/>
      <c r="D38" s="162" t="s">
        <v>39</v>
      </c>
      <c r="E38" s="1372"/>
      <c r="F38" s="1373"/>
      <c r="G38" s="1377">
        <v>4</v>
      </c>
      <c r="H38" s="1377"/>
      <c r="I38" s="1377">
        <v>4</v>
      </c>
      <c r="J38" s="1377"/>
      <c r="K38" s="1377">
        <v>4</v>
      </c>
      <c r="L38" s="1377"/>
      <c r="M38" s="1349">
        <v>4</v>
      </c>
      <c r="N38" s="1350"/>
    </row>
    <row r="39" spans="1:14" ht="12.75">
      <c r="A39" s="1439" t="s">
        <v>577</v>
      </c>
      <c r="B39" s="1440"/>
      <c r="C39" s="1440"/>
      <c r="D39" s="163" t="s">
        <v>39</v>
      </c>
      <c r="E39" s="1440"/>
      <c r="F39" s="1441"/>
      <c r="G39" s="1348">
        <v>9</v>
      </c>
      <c r="H39" s="1348"/>
      <c r="I39" s="1348">
        <v>9</v>
      </c>
      <c r="J39" s="1348"/>
      <c r="K39" s="1348">
        <v>9</v>
      </c>
      <c r="L39" s="1348"/>
      <c r="M39" s="1351">
        <v>9</v>
      </c>
      <c r="N39" s="1352"/>
    </row>
    <row r="40" spans="1:14" ht="12.75">
      <c r="A40" s="1439" t="s">
        <v>578</v>
      </c>
      <c r="B40" s="1440"/>
      <c r="C40" s="1440"/>
      <c r="D40" s="163" t="s">
        <v>39</v>
      </c>
      <c r="E40" s="1440"/>
      <c r="F40" s="1441"/>
      <c r="G40" s="1348">
        <v>56</v>
      </c>
      <c r="H40" s="1348"/>
      <c r="I40" s="1348">
        <v>56</v>
      </c>
      <c r="J40" s="1348"/>
      <c r="K40" s="1348">
        <v>56</v>
      </c>
      <c r="L40" s="1348"/>
      <c r="M40" s="1351">
        <v>56</v>
      </c>
      <c r="N40" s="1352"/>
    </row>
    <row r="41" spans="1:14" ht="12.75">
      <c r="A41" s="1439" t="s">
        <v>579</v>
      </c>
      <c r="B41" s="1440"/>
      <c r="C41" s="1440"/>
      <c r="D41" s="163" t="s">
        <v>39</v>
      </c>
      <c r="E41" s="1440"/>
      <c r="F41" s="1441"/>
      <c r="G41" s="1348">
        <v>8</v>
      </c>
      <c r="H41" s="1348"/>
      <c r="I41" s="1348">
        <v>8</v>
      </c>
      <c r="J41" s="1348"/>
      <c r="K41" s="1348">
        <v>8</v>
      </c>
      <c r="L41" s="1348"/>
      <c r="M41" s="1351">
        <v>8</v>
      </c>
      <c r="N41" s="1352"/>
    </row>
    <row r="42" spans="1:14" ht="13.5" thickBot="1">
      <c r="A42" s="1370" t="s">
        <v>580</v>
      </c>
      <c r="B42" s="1371"/>
      <c r="C42" s="1371"/>
      <c r="D42" s="164" t="s">
        <v>39</v>
      </c>
      <c r="E42" s="1442"/>
      <c r="F42" s="1443"/>
      <c r="G42" s="1353"/>
      <c r="H42" s="1353"/>
      <c r="I42" s="1353"/>
      <c r="J42" s="1353"/>
      <c r="K42" s="1353"/>
      <c r="L42" s="1353"/>
      <c r="M42" s="1358"/>
      <c r="N42" s="1359"/>
    </row>
    <row r="43" spans="5:14" ht="12.75">
      <c r="E43" s="1354" t="s">
        <v>48</v>
      </c>
      <c r="F43" s="1355"/>
      <c r="G43" s="1354"/>
      <c r="H43" s="1366"/>
      <c r="I43" s="1354"/>
      <c r="J43" s="1355"/>
      <c r="K43" s="1354"/>
      <c r="L43" s="1355"/>
      <c r="M43" s="1356">
        <f>(M38+M39+M40+M41+M42)</f>
        <v>77</v>
      </c>
      <c r="N43" s="1357"/>
    </row>
    <row r="46" spans="1:5" ht="12.75">
      <c r="A46" s="1438"/>
      <c r="B46" s="1438"/>
      <c r="C46" s="1438"/>
      <c r="E46" s="165"/>
    </row>
    <row r="48" spans="1:2" ht="12.75">
      <c r="A48" s="1438"/>
      <c r="B48" s="1438"/>
    </row>
    <row r="49" spans="1:2" ht="12.75">
      <c r="A49" s="1438"/>
      <c r="B49" s="1438"/>
    </row>
    <row r="50" spans="1:2" ht="12.75">
      <c r="A50" s="1438"/>
      <c r="B50" s="1438"/>
    </row>
    <row r="51" spans="1:2" ht="12.75">
      <c r="A51" s="1438"/>
      <c r="B51" s="1438"/>
    </row>
    <row r="52" spans="1:2" ht="12.75">
      <c r="A52" s="1438"/>
      <c r="B52" s="1438"/>
    </row>
    <row r="53" spans="1:2" ht="12.75">
      <c r="A53" s="1438"/>
      <c r="B53" s="1438"/>
    </row>
    <row r="54" spans="1:2" ht="12.75">
      <c r="A54" s="1438"/>
      <c r="B54" s="1438"/>
    </row>
    <row r="55" spans="1:2" ht="12.75">
      <c r="A55" s="1438"/>
      <c r="B55" s="1438"/>
    </row>
    <row r="56" spans="1:2" ht="12.75">
      <c r="A56" s="1438"/>
      <c r="B56" s="1438"/>
    </row>
    <row r="57" spans="1:2" ht="12.75">
      <c r="A57" s="1438"/>
      <c r="B57" s="1438"/>
    </row>
    <row r="58" spans="1:2" ht="12.75">
      <c r="A58" s="1438"/>
      <c r="B58" s="1438"/>
    </row>
    <row r="59" spans="1:2" ht="12.75">
      <c r="A59" s="1438"/>
      <c r="B59" s="1438"/>
    </row>
    <row r="60" spans="1:2" ht="12.75">
      <c r="A60" s="1438"/>
      <c r="B60" s="1438"/>
    </row>
    <row r="61" spans="1:2" ht="12.75">
      <c r="A61" s="1438"/>
      <c r="B61" s="1438"/>
    </row>
    <row r="62" spans="1:2" ht="12.75">
      <c r="A62" s="1438"/>
      <c r="B62" s="1438"/>
    </row>
    <row r="63" spans="1:2" ht="12.75">
      <c r="A63" s="1438"/>
      <c r="B63" s="1438"/>
    </row>
    <row r="64" spans="1:2" ht="12.75">
      <c r="A64" s="1438"/>
      <c r="B64" s="1438"/>
    </row>
  </sheetData>
  <sheetProtection/>
  <mergeCells count="188">
    <mergeCell ref="A63:B63"/>
    <mergeCell ref="A64:B64"/>
    <mergeCell ref="A61:B61"/>
    <mergeCell ref="A62:B62"/>
    <mergeCell ref="A50:B50"/>
    <mergeCell ref="A51:B51"/>
    <mergeCell ref="A60:B60"/>
    <mergeCell ref="A57:B57"/>
    <mergeCell ref="E43:F43"/>
    <mergeCell ref="A49:B49"/>
    <mergeCell ref="A59:B59"/>
    <mergeCell ref="A52:B52"/>
    <mergeCell ref="A53:B53"/>
    <mergeCell ref="A54:B54"/>
    <mergeCell ref="A55:B55"/>
    <mergeCell ref="A46:C46"/>
    <mergeCell ref="A48:B48"/>
    <mergeCell ref="A41:C41"/>
    <mergeCell ref="E39:F39"/>
    <mergeCell ref="E42:F42"/>
    <mergeCell ref="E40:F40"/>
    <mergeCell ref="A39:C39"/>
    <mergeCell ref="A40:C40"/>
    <mergeCell ref="E41:F41"/>
    <mergeCell ref="A30:C30"/>
    <mergeCell ref="D30:L30"/>
    <mergeCell ref="K22:L22"/>
    <mergeCell ref="K18:L18"/>
    <mergeCell ref="A56:B56"/>
    <mergeCell ref="A58:B58"/>
    <mergeCell ref="G40:H40"/>
    <mergeCell ref="I40:J40"/>
    <mergeCell ref="K40:L40"/>
    <mergeCell ref="I39:J39"/>
    <mergeCell ref="K21:L21"/>
    <mergeCell ref="K20:L20"/>
    <mergeCell ref="A12:F12"/>
    <mergeCell ref="I14:J14"/>
    <mergeCell ref="A17:D17"/>
    <mergeCell ref="E17:F17"/>
    <mergeCell ref="I15:J15"/>
    <mergeCell ref="E15:F15"/>
    <mergeCell ref="I20:J20"/>
    <mergeCell ref="A14:D14"/>
    <mergeCell ref="I13:J13"/>
    <mergeCell ref="I11:J11"/>
    <mergeCell ref="G15:H15"/>
    <mergeCell ref="A11:F11"/>
    <mergeCell ref="I19:J19"/>
    <mergeCell ref="K19:L19"/>
    <mergeCell ref="K13:L13"/>
    <mergeCell ref="G14:H14"/>
    <mergeCell ref="A13:F13"/>
    <mergeCell ref="A16:D16"/>
    <mergeCell ref="I9:J9"/>
    <mergeCell ref="A8:F8"/>
    <mergeCell ref="G8:H8"/>
    <mergeCell ref="I8:J8"/>
    <mergeCell ref="A10:F10"/>
    <mergeCell ref="M18:N18"/>
    <mergeCell ref="G17:H17"/>
    <mergeCell ref="I17:J17"/>
    <mergeCell ref="G12:H12"/>
    <mergeCell ref="A15:D15"/>
    <mergeCell ref="M13:N13"/>
    <mergeCell ref="M12:N12"/>
    <mergeCell ref="M10:N10"/>
    <mergeCell ref="K11:L11"/>
    <mergeCell ref="M8:N8"/>
    <mergeCell ref="K12:L12"/>
    <mergeCell ref="K10:L10"/>
    <mergeCell ref="M6:N6"/>
    <mergeCell ref="K9:L9"/>
    <mergeCell ref="K8:L8"/>
    <mergeCell ref="K4:L4"/>
    <mergeCell ref="A7:F7"/>
    <mergeCell ref="G7:N7"/>
    <mergeCell ref="I5:J5"/>
    <mergeCell ref="I4:J4"/>
    <mergeCell ref="G5:H5"/>
    <mergeCell ref="M9:N9"/>
    <mergeCell ref="G4:H4"/>
    <mergeCell ref="M4:N4"/>
    <mergeCell ref="A9:F9"/>
    <mergeCell ref="G9:H9"/>
    <mergeCell ref="A19:F19"/>
    <mergeCell ref="G19:H19"/>
    <mergeCell ref="G16:H16"/>
    <mergeCell ref="A18:D18"/>
    <mergeCell ref="E18:F18"/>
    <mergeCell ref="G18:H18"/>
    <mergeCell ref="G39:H39"/>
    <mergeCell ref="G41:H41"/>
    <mergeCell ref="A3:N3"/>
    <mergeCell ref="K5:L5"/>
    <mergeCell ref="M11:N11"/>
    <mergeCell ref="A6:F6"/>
    <mergeCell ref="A5:F5"/>
    <mergeCell ref="G10:H10"/>
    <mergeCell ref="I10:J10"/>
    <mergeCell ref="G13:H13"/>
    <mergeCell ref="A23:D23"/>
    <mergeCell ref="E14:F14"/>
    <mergeCell ref="A20:D20"/>
    <mergeCell ref="E20:F20"/>
    <mergeCell ref="G20:H20"/>
    <mergeCell ref="A22:D22"/>
    <mergeCell ref="G22:H22"/>
    <mergeCell ref="A1:L1"/>
    <mergeCell ref="A4:F4"/>
    <mergeCell ref="A2:N2"/>
    <mergeCell ref="E16:F16"/>
    <mergeCell ref="I6:J6"/>
    <mergeCell ref="K6:L6"/>
    <mergeCell ref="G6:H6"/>
    <mergeCell ref="M5:N5"/>
    <mergeCell ref="G11:H11"/>
    <mergeCell ref="I12:J12"/>
    <mergeCell ref="M16:N16"/>
    <mergeCell ref="K16:L16"/>
    <mergeCell ref="I16:J16"/>
    <mergeCell ref="K17:L17"/>
    <mergeCell ref="M17:N17"/>
    <mergeCell ref="M20:N20"/>
    <mergeCell ref="I18:J18"/>
    <mergeCell ref="M19:N19"/>
    <mergeCell ref="K14:L14"/>
    <mergeCell ref="M14:N14"/>
    <mergeCell ref="K15:L15"/>
    <mergeCell ref="M15:N15"/>
    <mergeCell ref="M22:N22"/>
    <mergeCell ref="A21:D21"/>
    <mergeCell ref="E21:F21"/>
    <mergeCell ref="G21:H21"/>
    <mergeCell ref="I21:J21"/>
    <mergeCell ref="E22:F22"/>
    <mergeCell ref="I22:J22"/>
    <mergeCell ref="M21:N21"/>
    <mergeCell ref="E23:F23"/>
    <mergeCell ref="G23:H23"/>
    <mergeCell ref="A28:N28"/>
    <mergeCell ref="K23:L23"/>
    <mergeCell ref="M23:N23"/>
    <mergeCell ref="I23:J23"/>
    <mergeCell ref="M25:N25"/>
    <mergeCell ref="A24:D24"/>
    <mergeCell ref="E24:F24"/>
    <mergeCell ref="M29:N29"/>
    <mergeCell ref="D33:L33"/>
    <mergeCell ref="M30:N30"/>
    <mergeCell ref="M32:N32"/>
    <mergeCell ref="M33:N33"/>
    <mergeCell ref="M24:N24"/>
    <mergeCell ref="I25:L25"/>
    <mergeCell ref="D32:L32"/>
    <mergeCell ref="A33:C33"/>
    <mergeCell ref="G38:H38"/>
    <mergeCell ref="I38:J38"/>
    <mergeCell ref="K38:L38"/>
    <mergeCell ref="G37:H37"/>
    <mergeCell ref="G24:H24"/>
    <mergeCell ref="K37:L37"/>
    <mergeCell ref="I37:J37"/>
    <mergeCell ref="I24:J24"/>
    <mergeCell ref="A31:N31"/>
    <mergeCell ref="M37:N37"/>
    <mergeCell ref="A36:N36"/>
    <mergeCell ref="A32:C32"/>
    <mergeCell ref="G43:H43"/>
    <mergeCell ref="I43:J43"/>
    <mergeCell ref="K24:L24"/>
    <mergeCell ref="A29:L29"/>
    <mergeCell ref="A42:C42"/>
    <mergeCell ref="E38:F38"/>
    <mergeCell ref="A38:C38"/>
    <mergeCell ref="G42:H42"/>
    <mergeCell ref="I42:J42"/>
    <mergeCell ref="K42:L42"/>
    <mergeCell ref="K43:L43"/>
    <mergeCell ref="M43:N43"/>
    <mergeCell ref="M42:N42"/>
    <mergeCell ref="I41:J41"/>
    <mergeCell ref="K41:L41"/>
    <mergeCell ref="M38:N38"/>
    <mergeCell ref="M41:N41"/>
    <mergeCell ref="M40:N40"/>
    <mergeCell ref="M39:N39"/>
    <mergeCell ref="K39:L39"/>
  </mergeCells>
  <printOptions/>
  <pageMargins left="0.3937007874015748" right="0.3937007874015748" top="0.67" bottom="0.1968503937007874" header="0.1968503937007874" footer="0.1968503937007874"/>
  <pageSetup fitToHeight="1" fitToWidth="1" horizontalDpi="600" verticalDpi="600" orientation="landscape" scale="99" r:id="rId1"/>
  <headerFooter alignWithMargins="0">
    <oddHeader>&amp;C&amp;B</oddHeader>
    <oddFooter>&amp;L&amp;"Tahoma,Corsivo"&amp;8Elenco Processi&amp;R&amp;P</oddFooter>
  </headerFooter>
</worksheet>
</file>

<file path=xl/worksheets/sheet4.xml><?xml version="1.0" encoding="utf-8"?>
<worksheet xmlns="http://schemas.openxmlformats.org/spreadsheetml/2006/main" xmlns:r="http://schemas.openxmlformats.org/officeDocument/2006/relationships">
  <dimension ref="A1:O103"/>
  <sheetViews>
    <sheetView zoomScale="90" zoomScaleNormal="90" zoomScalePageLayoutView="0" workbookViewId="0" topLeftCell="A85">
      <selection activeCell="A47" sqref="A47:D47"/>
    </sheetView>
  </sheetViews>
  <sheetFormatPr defaultColWidth="9.140625" defaultRowHeight="12.75"/>
  <cols>
    <col min="1" max="3" width="9.140625" style="274" customWidth="1"/>
    <col min="4" max="4" width="4.140625" style="274" customWidth="1"/>
    <col min="5" max="6" width="16.00390625" style="274" customWidth="1"/>
    <col min="7" max="7" width="15.8515625" style="274" customWidth="1"/>
    <col min="8" max="9" width="16.28125" style="274" customWidth="1"/>
    <col min="10" max="10" width="16.00390625" style="274" customWidth="1"/>
    <col min="11" max="11" width="15.140625" style="274" customWidth="1"/>
    <col min="12" max="12" width="15.421875" style="274" customWidth="1"/>
    <col min="13" max="13" width="9.140625" style="274" customWidth="1"/>
    <col min="14" max="14" width="19.00390625" style="274" bestFit="1" customWidth="1"/>
    <col min="15" max="16384" width="9.140625" style="274" customWidth="1"/>
  </cols>
  <sheetData>
    <row r="1" spans="1:12" ht="21.75" customHeight="1">
      <c r="A1" s="1535"/>
      <c r="B1" s="1536"/>
      <c r="C1" s="1536"/>
      <c r="D1" s="1536"/>
      <c r="E1" s="1536"/>
      <c r="F1" s="1536"/>
      <c r="G1" s="1536"/>
      <c r="H1" s="1536"/>
      <c r="I1" s="1536"/>
      <c r="J1" s="1536"/>
      <c r="K1" s="715" t="s">
        <v>419</v>
      </c>
      <c r="L1" s="716">
        <v>2015</v>
      </c>
    </row>
    <row r="2" spans="1:12" ht="24.75" customHeight="1" thickBot="1">
      <c r="A2" s="1537" t="s">
        <v>581</v>
      </c>
      <c r="B2" s="1538"/>
      <c r="C2" s="1538"/>
      <c r="D2" s="1538"/>
      <c r="E2" s="1538"/>
      <c r="F2" s="1538"/>
      <c r="G2" s="1538"/>
      <c r="H2" s="1538"/>
      <c r="I2" s="1538"/>
      <c r="J2" s="1538"/>
      <c r="K2" s="1538"/>
      <c r="L2" s="1539"/>
    </row>
    <row r="3" spans="1:15" ht="12.75">
      <c r="A3" s="1444" t="s">
        <v>582</v>
      </c>
      <c r="B3" s="1445"/>
      <c r="C3" s="1445"/>
      <c r="D3" s="1445"/>
      <c r="E3" s="1445"/>
      <c r="F3" s="1445"/>
      <c r="G3" s="1445"/>
      <c r="H3" s="1445"/>
      <c r="I3" s="1445"/>
      <c r="J3" s="1445"/>
      <c r="K3" s="1445"/>
      <c r="L3" s="1446"/>
      <c r="M3" s="282"/>
      <c r="N3" s="282"/>
      <c r="O3" s="282"/>
    </row>
    <row r="4" spans="1:12" ht="16.5" customHeight="1">
      <c r="A4" s="1448" t="s">
        <v>583</v>
      </c>
      <c r="B4" s="1449"/>
      <c r="C4" s="1450"/>
      <c r="D4" s="1450"/>
      <c r="E4" s="1447">
        <f>$L$1-3</f>
        <v>2012</v>
      </c>
      <c r="F4" s="1447"/>
      <c r="G4" s="1447">
        <f>$L$1-2</f>
        <v>2013</v>
      </c>
      <c r="H4" s="1447"/>
      <c r="I4" s="1447">
        <f>$L$1-1</f>
        <v>2014</v>
      </c>
      <c r="J4" s="1447"/>
      <c r="K4" s="1447">
        <f>$L$1</f>
        <v>2015</v>
      </c>
      <c r="L4" s="1460"/>
    </row>
    <row r="5" spans="1:12" ht="18" customHeight="1">
      <c r="A5" s="1451"/>
      <c r="B5" s="1452"/>
      <c r="C5" s="1453"/>
      <c r="D5" s="1453"/>
      <c r="E5" s="717" t="s">
        <v>584</v>
      </c>
      <c r="F5" s="718" t="s">
        <v>585</v>
      </c>
      <c r="G5" s="717" t="s">
        <v>584</v>
      </c>
      <c r="H5" s="718" t="s">
        <v>585</v>
      </c>
      <c r="I5" s="717" t="s">
        <v>584</v>
      </c>
      <c r="J5" s="718" t="s">
        <v>585</v>
      </c>
      <c r="K5" s="719" t="s">
        <v>584</v>
      </c>
      <c r="L5" s="720" t="s">
        <v>585</v>
      </c>
    </row>
    <row r="6" spans="1:12" ht="24.75" customHeight="1">
      <c r="A6" s="1454" t="s">
        <v>586</v>
      </c>
      <c r="B6" s="1455"/>
      <c r="C6" s="1456"/>
      <c r="D6" s="1456"/>
      <c r="E6" s="1243">
        <v>150000</v>
      </c>
      <c r="F6" s="1244"/>
      <c r="G6" s="1243">
        <v>140000</v>
      </c>
      <c r="H6" s="1245"/>
      <c r="I6" s="1246"/>
      <c r="J6" s="1247"/>
      <c r="K6" s="1246">
        <v>733000</v>
      </c>
      <c r="L6" s="1247"/>
    </row>
    <row r="7" spans="1:12" ht="24.75" customHeight="1">
      <c r="A7" s="1454" t="s">
        <v>1226</v>
      </c>
      <c r="B7" s="1455"/>
      <c r="C7" s="1456"/>
      <c r="D7" s="1456"/>
      <c r="E7" s="1246">
        <v>4031009.84</v>
      </c>
      <c r="F7" s="1248">
        <v>3850506.94</v>
      </c>
      <c r="G7" s="1246">
        <v>4267166.62</v>
      </c>
      <c r="H7" s="1248">
        <v>3203525.8</v>
      </c>
      <c r="I7" s="1246">
        <v>4161622.89</v>
      </c>
      <c r="J7" s="1248">
        <v>4375149.76</v>
      </c>
      <c r="K7" s="1246">
        <v>4053929.22</v>
      </c>
      <c r="L7" s="1248">
        <v>2915593.2</v>
      </c>
    </row>
    <row r="8" spans="1:14" ht="24.75" customHeight="1">
      <c r="A8" s="1454" t="s">
        <v>1227</v>
      </c>
      <c r="B8" s="1455"/>
      <c r="C8" s="1456"/>
      <c r="D8" s="1456"/>
      <c r="E8" s="1246">
        <v>23102.52</v>
      </c>
      <c r="F8" s="1248">
        <v>22226.93</v>
      </c>
      <c r="G8" s="1246">
        <v>391794.53</v>
      </c>
      <c r="H8" s="1248">
        <v>361211.72</v>
      </c>
      <c r="I8" s="1246">
        <v>26772.43</v>
      </c>
      <c r="J8" s="1248">
        <v>50817.64</v>
      </c>
      <c r="K8" s="1246">
        <v>30643.8</v>
      </c>
      <c r="L8" s="1248">
        <v>14438.85</v>
      </c>
      <c r="N8" s="721"/>
    </row>
    <row r="9" spans="1:12" ht="24.75" customHeight="1">
      <c r="A9" s="1454" t="s">
        <v>1228</v>
      </c>
      <c r="B9" s="1455"/>
      <c r="C9" s="1456"/>
      <c r="D9" s="1456"/>
      <c r="E9" s="1246">
        <v>2062037.83</v>
      </c>
      <c r="F9" s="1248">
        <v>1963266.15</v>
      </c>
      <c r="G9" s="1246">
        <v>1398209.25</v>
      </c>
      <c r="H9" s="1248">
        <v>1967553.46</v>
      </c>
      <c r="I9" s="1246">
        <v>1329290.27</v>
      </c>
      <c r="J9" s="1248">
        <v>1188378.06</v>
      </c>
      <c r="K9" s="1246">
        <v>1485806.22</v>
      </c>
      <c r="L9" s="1248">
        <v>731019.86</v>
      </c>
    </row>
    <row r="10" spans="1:12" ht="24.75" customHeight="1">
      <c r="A10" s="1454" t="s">
        <v>323</v>
      </c>
      <c r="B10" s="1455"/>
      <c r="C10" s="1456"/>
      <c r="D10" s="1456"/>
      <c r="E10" s="1246">
        <v>1167323.39</v>
      </c>
      <c r="F10" s="1248">
        <v>1384103.1</v>
      </c>
      <c r="G10" s="1246">
        <v>832094.88</v>
      </c>
      <c r="H10" s="1248">
        <v>956420.46</v>
      </c>
      <c r="I10" s="1246">
        <v>334102.37</v>
      </c>
      <c r="J10" s="1248">
        <v>323902.29</v>
      </c>
      <c r="K10" s="1246">
        <v>252337.33</v>
      </c>
      <c r="L10" s="1248">
        <v>252337.33</v>
      </c>
    </row>
    <row r="11" spans="1:12" ht="24.75" customHeight="1">
      <c r="A11" s="1454" t="s">
        <v>324</v>
      </c>
      <c r="B11" s="1455"/>
      <c r="C11" s="1456"/>
      <c r="D11" s="1456"/>
      <c r="E11" s="1246">
        <v>0</v>
      </c>
      <c r="F11" s="1248">
        <v>147722.51</v>
      </c>
      <c r="G11" s="1246">
        <v>0</v>
      </c>
      <c r="H11" s="1248">
        <v>0</v>
      </c>
      <c r="I11" s="1246">
        <v>0</v>
      </c>
      <c r="J11" s="1248"/>
      <c r="K11" s="1246">
        <v>0</v>
      </c>
      <c r="L11" s="1248">
        <v>0</v>
      </c>
    </row>
    <row r="12" spans="1:12" ht="24.75" customHeight="1">
      <c r="A12" s="1461" t="s">
        <v>325</v>
      </c>
      <c r="B12" s="1462"/>
      <c r="C12" s="1463"/>
      <c r="D12" s="1463"/>
      <c r="E12" s="1249">
        <v>358717.97</v>
      </c>
      <c r="F12" s="1250">
        <v>358717.97</v>
      </c>
      <c r="G12" s="1249">
        <v>484820.3</v>
      </c>
      <c r="H12" s="1250">
        <v>484820.3</v>
      </c>
      <c r="I12" s="1249">
        <v>313810.81</v>
      </c>
      <c r="J12" s="1250">
        <v>313810.81</v>
      </c>
      <c r="K12" s="1249">
        <v>697811.59</v>
      </c>
      <c r="L12" s="1250">
        <v>672052.39</v>
      </c>
    </row>
    <row r="13" spans="1:12" ht="24.75" customHeight="1" thickBot="1">
      <c r="A13" s="1464" t="s">
        <v>326</v>
      </c>
      <c r="B13" s="1465"/>
      <c r="C13" s="1466"/>
      <c r="D13" s="1466"/>
      <c r="E13" s="1251">
        <f>SUM(E6:E12)</f>
        <v>7792191.549999999</v>
      </c>
      <c r="F13" s="1251">
        <f>SUM(F7:F12)</f>
        <v>7726543.599999999</v>
      </c>
      <c r="G13" s="1251">
        <f>SUM(G6:G12)</f>
        <v>7514085.58</v>
      </c>
      <c r="H13" s="1251">
        <f>SUM(H7:H12)</f>
        <v>6973531.739999999</v>
      </c>
      <c r="I13" s="1251">
        <f>SUM(I6:I12)</f>
        <v>6165598.77</v>
      </c>
      <c r="J13" s="1251">
        <f>SUM(J7:J12)</f>
        <v>6252058.559999999</v>
      </c>
      <c r="K13" s="1251">
        <f>SUM(K6:K12)</f>
        <v>7253528.16</v>
      </c>
      <c r="L13" s="1252">
        <f>SUM(L7:L12)</f>
        <v>4585441.63</v>
      </c>
    </row>
    <row r="14" spans="1:12" ht="14.25" customHeight="1" thickBot="1">
      <c r="A14" s="722"/>
      <c r="B14" s="722"/>
      <c r="C14" s="722"/>
      <c r="D14" s="722"/>
      <c r="E14" s="722"/>
      <c r="F14" s="722"/>
      <c r="G14" s="722"/>
      <c r="H14" s="722"/>
      <c r="I14" s="722"/>
      <c r="J14" s="722"/>
      <c r="K14" s="722"/>
      <c r="L14" s="722"/>
    </row>
    <row r="15" spans="1:13" ht="15" customHeight="1">
      <c r="A15" s="1444" t="s">
        <v>327</v>
      </c>
      <c r="B15" s="1445"/>
      <c r="C15" s="1445"/>
      <c r="D15" s="1445"/>
      <c r="E15" s="1445"/>
      <c r="F15" s="1445"/>
      <c r="G15" s="1445"/>
      <c r="H15" s="1445"/>
      <c r="I15" s="1445"/>
      <c r="J15" s="1445"/>
      <c r="K15" s="1445"/>
      <c r="L15" s="1446"/>
      <c r="M15" s="723"/>
    </row>
    <row r="16" spans="1:12" ht="15" customHeight="1">
      <c r="A16" s="1470" t="s">
        <v>583</v>
      </c>
      <c r="B16" s="1471"/>
      <c r="C16" s="1472"/>
      <c r="D16" s="1472"/>
      <c r="E16" s="1447">
        <f>$L$1-3</f>
        <v>2012</v>
      </c>
      <c r="F16" s="1447"/>
      <c r="G16" s="1447">
        <f>$L$1-2</f>
        <v>2013</v>
      </c>
      <c r="H16" s="1447"/>
      <c r="I16" s="1447">
        <f>$L$1-1</f>
        <v>2014</v>
      </c>
      <c r="J16" s="1447"/>
      <c r="K16" s="1447">
        <f>$L$1</f>
        <v>2015</v>
      </c>
      <c r="L16" s="1460"/>
    </row>
    <row r="17" spans="1:12" ht="12.75" customHeight="1">
      <c r="A17" s="1473"/>
      <c r="B17" s="1474"/>
      <c r="C17" s="1475"/>
      <c r="D17" s="1475"/>
      <c r="E17" s="724" t="s">
        <v>328</v>
      </c>
      <c r="F17" s="725" t="s">
        <v>329</v>
      </c>
      <c r="G17" s="724" t="s">
        <v>328</v>
      </c>
      <c r="H17" s="725" t="s">
        <v>329</v>
      </c>
      <c r="I17" s="724" t="s">
        <v>328</v>
      </c>
      <c r="J17" s="725" t="s">
        <v>329</v>
      </c>
      <c r="K17" s="726" t="s">
        <v>328</v>
      </c>
      <c r="L17" s="727" t="s">
        <v>329</v>
      </c>
    </row>
    <row r="18" spans="1:12" ht="24.75" customHeight="1">
      <c r="A18" s="1467" t="s">
        <v>330</v>
      </c>
      <c r="B18" s="1468"/>
      <c r="C18" s="1469"/>
      <c r="D18" s="1469"/>
      <c r="E18" s="1246">
        <v>5931822.35</v>
      </c>
      <c r="F18" s="1248">
        <v>5922306.21</v>
      </c>
      <c r="G18" s="1246">
        <v>6000065.61</v>
      </c>
      <c r="H18" s="1248">
        <v>5596986.63</v>
      </c>
      <c r="I18" s="1246">
        <v>5126988.32</v>
      </c>
      <c r="J18" s="1248">
        <v>5620105.27</v>
      </c>
      <c r="K18" s="1246">
        <v>5058143.74</v>
      </c>
      <c r="L18" s="1248">
        <v>3826233.3</v>
      </c>
    </row>
    <row r="19" spans="1:12" ht="24.75" customHeight="1">
      <c r="A19" s="1467" t="s">
        <v>331</v>
      </c>
      <c r="B19" s="1468"/>
      <c r="C19" s="1469"/>
      <c r="D19" s="1469"/>
      <c r="E19" s="1246">
        <v>1000323.39</v>
      </c>
      <c r="F19" s="1248">
        <v>910621.15</v>
      </c>
      <c r="G19" s="1246">
        <v>686439.08</v>
      </c>
      <c r="H19" s="1248">
        <v>594633.55</v>
      </c>
      <c r="I19" s="1246">
        <v>334102.37</v>
      </c>
      <c r="J19" s="1248">
        <v>202745.71</v>
      </c>
      <c r="K19" s="1246">
        <v>314724.61</v>
      </c>
      <c r="L19" s="1248">
        <v>81323.72</v>
      </c>
    </row>
    <row r="20" spans="1:12" ht="24.75" customHeight="1">
      <c r="A20" s="1467" t="s">
        <v>332</v>
      </c>
      <c r="B20" s="1468"/>
      <c r="C20" s="1469"/>
      <c r="D20" s="1469"/>
      <c r="E20" s="1246">
        <v>386345.94</v>
      </c>
      <c r="F20" s="1248">
        <v>386345.94</v>
      </c>
      <c r="G20" s="1246">
        <v>329318.53</v>
      </c>
      <c r="H20" s="1248">
        <v>329318.53</v>
      </c>
      <c r="I20" s="1246">
        <v>335500</v>
      </c>
      <c r="J20" s="1248">
        <v>335500</v>
      </c>
      <c r="K20" s="1246">
        <v>349842.09</v>
      </c>
      <c r="L20" s="1248">
        <v>348220.67</v>
      </c>
    </row>
    <row r="21" spans="1:12" ht="24.75" customHeight="1">
      <c r="A21" s="1467" t="s">
        <v>333</v>
      </c>
      <c r="B21" s="1468"/>
      <c r="C21" s="1469"/>
      <c r="D21" s="1469"/>
      <c r="E21" s="1246">
        <v>358717.97</v>
      </c>
      <c r="F21" s="1248">
        <v>359212.69</v>
      </c>
      <c r="G21" s="1246">
        <v>484820.3</v>
      </c>
      <c r="H21" s="1248">
        <v>394747.16</v>
      </c>
      <c r="I21" s="1246">
        <v>313810.81</v>
      </c>
      <c r="J21" s="1248">
        <v>403252.17</v>
      </c>
      <c r="K21" s="1246">
        <v>697811.59</v>
      </c>
      <c r="L21" s="1248">
        <v>608211.02</v>
      </c>
    </row>
    <row r="22" spans="1:12" s="730" customFormat="1" ht="24.75" customHeight="1" thickBot="1">
      <c r="A22" s="1457" t="s">
        <v>349</v>
      </c>
      <c r="B22" s="1458"/>
      <c r="C22" s="1459"/>
      <c r="D22" s="1459"/>
      <c r="E22" s="1253">
        <f aca="true" t="shared" si="0" ref="E22:J22">SUM(E18:E21)</f>
        <v>7677209.649999999</v>
      </c>
      <c r="F22" s="1253">
        <f t="shared" si="0"/>
        <v>7578485.990000001</v>
      </c>
      <c r="G22" s="1253">
        <f t="shared" si="0"/>
        <v>7500643.5200000005</v>
      </c>
      <c r="H22" s="1253">
        <f t="shared" si="0"/>
        <v>6915685.87</v>
      </c>
      <c r="I22" s="1253">
        <f t="shared" si="0"/>
        <v>6110401.5</v>
      </c>
      <c r="J22" s="1254">
        <f t="shared" si="0"/>
        <v>6561603.149999999</v>
      </c>
      <c r="K22" s="1253">
        <f>SUM(K18:K21)</f>
        <v>6420522.03</v>
      </c>
      <c r="L22" s="1254">
        <f>SUM(L18:L21)</f>
        <v>4863988.710000001</v>
      </c>
    </row>
    <row r="23" spans="1:12" ht="14.25" customHeight="1" thickBot="1">
      <c r="A23" s="722"/>
      <c r="B23" s="722"/>
      <c r="C23" s="722"/>
      <c r="D23" s="722"/>
      <c r="E23" s="722"/>
      <c r="F23" s="722"/>
      <c r="G23" s="722"/>
      <c r="H23" s="722"/>
      <c r="I23" s="722"/>
      <c r="J23" s="722"/>
      <c r="K23" s="722"/>
      <c r="L23" s="722"/>
    </row>
    <row r="24" spans="1:12" ht="14.25" customHeight="1">
      <c r="A24" s="1444" t="s">
        <v>350</v>
      </c>
      <c r="B24" s="1445"/>
      <c r="C24" s="1445"/>
      <c r="D24" s="1445"/>
      <c r="E24" s="1445"/>
      <c r="F24" s="1445"/>
      <c r="G24" s="1445"/>
      <c r="H24" s="1445"/>
      <c r="I24" s="1445"/>
      <c r="J24" s="1445"/>
      <c r="K24" s="1445"/>
      <c r="L24" s="1446"/>
    </row>
    <row r="25" spans="1:12" ht="14.25" customHeight="1">
      <c r="A25" s="1496" t="s">
        <v>1419</v>
      </c>
      <c r="B25" s="1481" t="s">
        <v>1420</v>
      </c>
      <c r="C25" s="1482"/>
      <c r="D25" s="1483"/>
      <c r="E25" s="1541">
        <f>$L$1-3</f>
        <v>2012</v>
      </c>
      <c r="F25" s="1540"/>
      <c r="G25" s="1502">
        <f>$L$1-2</f>
        <v>2013</v>
      </c>
      <c r="H25" s="1540"/>
      <c r="I25" s="1502">
        <f>$L$1-1</f>
        <v>2014</v>
      </c>
      <c r="J25" s="1540"/>
      <c r="K25" s="1502">
        <f>$L$1</f>
        <v>2015</v>
      </c>
      <c r="L25" s="1503"/>
    </row>
    <row r="26" spans="1:12" ht="14.25" customHeight="1">
      <c r="A26" s="1490"/>
      <c r="B26" s="1484"/>
      <c r="C26" s="1485"/>
      <c r="D26" s="1486"/>
      <c r="E26" s="731" t="s">
        <v>1421</v>
      </c>
      <c r="F26" s="725" t="s">
        <v>1422</v>
      </c>
      <c r="G26" s="731" t="s">
        <v>1421</v>
      </c>
      <c r="H26" s="725" t="s">
        <v>1422</v>
      </c>
      <c r="I26" s="731" t="s">
        <v>1421</v>
      </c>
      <c r="J26" s="725" t="s">
        <v>1422</v>
      </c>
      <c r="K26" s="732" t="s">
        <v>1421</v>
      </c>
      <c r="L26" s="727" t="s">
        <v>1422</v>
      </c>
    </row>
    <row r="27" spans="1:12" ht="14.25" customHeight="1">
      <c r="A27" s="733">
        <v>1</v>
      </c>
      <c r="B27" s="1494" t="s">
        <v>1423</v>
      </c>
      <c r="C27" s="1495"/>
      <c r="D27" s="1468"/>
      <c r="E27" s="1246">
        <v>218254.69</v>
      </c>
      <c r="F27" s="1248">
        <v>176327.36</v>
      </c>
      <c r="G27" s="1246">
        <v>398757.59</v>
      </c>
      <c r="H27" s="1248">
        <v>279485.9</v>
      </c>
      <c r="I27" s="1246">
        <v>1409635.12</v>
      </c>
      <c r="J27" s="1248">
        <v>1337703.01</v>
      </c>
      <c r="K27" s="1246">
        <v>1196108.25</v>
      </c>
      <c r="L27" s="1248">
        <v>985260.56</v>
      </c>
    </row>
    <row r="28" spans="1:12" ht="14.25" customHeight="1">
      <c r="A28" s="733">
        <v>2</v>
      </c>
      <c r="B28" s="1494" t="s">
        <v>1424</v>
      </c>
      <c r="C28" s="1495"/>
      <c r="D28" s="1468"/>
      <c r="E28" s="1246">
        <v>10000</v>
      </c>
      <c r="F28" s="1248">
        <v>10000</v>
      </c>
      <c r="G28" s="1246">
        <v>10875.59</v>
      </c>
      <c r="H28" s="1248">
        <v>6962.4</v>
      </c>
      <c r="I28" s="1246">
        <v>39545.21</v>
      </c>
      <c r="J28" s="1248">
        <v>34045.21</v>
      </c>
      <c r="K28" s="1246">
        <v>15500</v>
      </c>
      <c r="L28" s="1248">
        <v>10500</v>
      </c>
    </row>
    <row r="29" spans="1:12" ht="14.25" customHeight="1">
      <c r="A29" s="733">
        <v>3</v>
      </c>
      <c r="B29" s="1494" t="s">
        <v>1425</v>
      </c>
      <c r="C29" s="1495"/>
      <c r="D29" s="1468"/>
      <c r="E29" s="1246">
        <v>1122004.64</v>
      </c>
      <c r="F29" s="1248">
        <v>975966.52</v>
      </c>
      <c r="G29" s="1246">
        <v>1220776.32</v>
      </c>
      <c r="H29" s="1248">
        <v>1036744.17</v>
      </c>
      <c r="I29" s="1246">
        <v>474541.38</v>
      </c>
      <c r="J29" s="1248">
        <v>257978.96</v>
      </c>
      <c r="K29" s="1246">
        <v>615453.59</v>
      </c>
      <c r="L29" s="1248">
        <v>395328.85</v>
      </c>
    </row>
    <row r="30" spans="1:12" ht="14.25" customHeight="1">
      <c r="A30" s="733">
        <v>4</v>
      </c>
      <c r="B30" s="1494" t="s">
        <v>1426</v>
      </c>
      <c r="C30" s="1495"/>
      <c r="D30" s="1468"/>
      <c r="E30" s="1246">
        <v>426327.56</v>
      </c>
      <c r="F30" s="1248">
        <v>269326.26</v>
      </c>
      <c r="G30" s="1246">
        <v>209547.05</v>
      </c>
      <c r="H30" s="1248">
        <v>138992.95</v>
      </c>
      <c r="I30" s="1246">
        <v>85221.47</v>
      </c>
      <c r="J30" s="1248">
        <v>9406.32</v>
      </c>
      <c r="K30" s="1246">
        <v>95421.55</v>
      </c>
      <c r="L30" s="1248">
        <v>80961.61</v>
      </c>
    </row>
    <row r="31" spans="1:12" ht="14.25" customHeight="1">
      <c r="A31" s="733">
        <v>5</v>
      </c>
      <c r="B31" s="1494" t="s">
        <v>1427</v>
      </c>
      <c r="C31" s="1495"/>
      <c r="D31" s="1468"/>
      <c r="E31" s="1246">
        <v>240182.4</v>
      </c>
      <c r="F31" s="1248">
        <v>147722.51</v>
      </c>
      <c r="G31" s="1246">
        <v>92459.89</v>
      </c>
      <c r="H31" s="1248">
        <v>0</v>
      </c>
      <c r="I31" s="1246">
        <v>70554.1</v>
      </c>
      <c r="J31" s="1248"/>
      <c r="K31" s="1246">
        <v>70554.1</v>
      </c>
      <c r="L31" s="1248">
        <v>80961.61</v>
      </c>
    </row>
    <row r="32" spans="1:12" ht="14.25" customHeight="1">
      <c r="A32" s="733">
        <v>6</v>
      </c>
      <c r="B32" s="1494" t="s">
        <v>1428</v>
      </c>
      <c r="C32" s="1495"/>
      <c r="D32" s="1468"/>
      <c r="E32" s="1246">
        <v>2582.28</v>
      </c>
      <c r="F32" s="1248">
        <v>2582.28</v>
      </c>
      <c r="G32" s="1246">
        <v>2582.28</v>
      </c>
      <c r="H32" s="1248">
        <v>2582.28</v>
      </c>
      <c r="I32" s="1246">
        <v>2582.28</v>
      </c>
      <c r="J32" s="1248">
        <v>2582.28</v>
      </c>
      <c r="K32" s="1246">
        <v>2582.28</v>
      </c>
      <c r="L32" s="1248">
        <v>2582.28</v>
      </c>
    </row>
    <row r="33" spans="1:12" s="730" customFormat="1" ht="14.25" customHeight="1">
      <c r="A33" s="1499" t="s">
        <v>1429</v>
      </c>
      <c r="B33" s="1500"/>
      <c r="C33" s="1500"/>
      <c r="D33" s="1501"/>
      <c r="E33" s="1255">
        <f aca="true" t="shared" si="1" ref="E33:J33">SUM(E27:E32)</f>
        <v>2019351.5699999998</v>
      </c>
      <c r="F33" s="1255">
        <f t="shared" si="1"/>
        <v>1581924.93</v>
      </c>
      <c r="G33" s="1255">
        <f t="shared" si="1"/>
        <v>1934998.72</v>
      </c>
      <c r="H33" s="1255">
        <f t="shared" si="1"/>
        <v>1464767.7000000002</v>
      </c>
      <c r="I33" s="1255">
        <f t="shared" si="1"/>
        <v>2082079.56</v>
      </c>
      <c r="J33" s="1256">
        <f t="shared" si="1"/>
        <v>1641715.78</v>
      </c>
      <c r="K33" s="1255">
        <f>SUM(K27:K32)</f>
        <v>1995619.77</v>
      </c>
      <c r="L33" s="1256">
        <f>SUM(L27:L32)</f>
        <v>1555594.9100000004</v>
      </c>
    </row>
    <row r="34" spans="1:12" ht="14.25" customHeight="1">
      <c r="A34" s="1489" t="s">
        <v>1419</v>
      </c>
      <c r="B34" s="1491" t="s">
        <v>1430</v>
      </c>
      <c r="C34" s="1492"/>
      <c r="D34" s="1493"/>
      <c r="E34" s="1479">
        <f>$L$1-3</f>
        <v>2012</v>
      </c>
      <c r="F34" s="1480"/>
      <c r="G34" s="1487">
        <f>$L$1-2</f>
        <v>2013</v>
      </c>
      <c r="H34" s="1480"/>
      <c r="I34" s="1487">
        <f>$L$1-1</f>
        <v>2014</v>
      </c>
      <c r="J34" s="1480"/>
      <c r="K34" s="1487">
        <f>$L$1</f>
        <v>2015</v>
      </c>
      <c r="L34" s="1488"/>
    </row>
    <row r="35" spans="1:12" ht="14.25" customHeight="1">
      <c r="A35" s="1490"/>
      <c r="B35" s="1484"/>
      <c r="C35" s="1485"/>
      <c r="D35" s="1486"/>
      <c r="E35" s="731" t="s">
        <v>1421</v>
      </c>
      <c r="F35" s="725" t="s">
        <v>1176</v>
      </c>
      <c r="G35" s="731" t="s">
        <v>1421</v>
      </c>
      <c r="H35" s="725" t="s">
        <v>1176</v>
      </c>
      <c r="I35" s="731" t="s">
        <v>1421</v>
      </c>
      <c r="J35" s="725" t="s">
        <v>1176</v>
      </c>
      <c r="K35" s="732" t="s">
        <v>1177</v>
      </c>
      <c r="L35" s="727" t="s">
        <v>1176</v>
      </c>
    </row>
    <row r="36" spans="1:12" ht="14.25" customHeight="1">
      <c r="A36" s="733">
        <v>1</v>
      </c>
      <c r="B36" s="1494" t="s">
        <v>1178</v>
      </c>
      <c r="C36" s="1495"/>
      <c r="D36" s="1468"/>
      <c r="E36" s="166">
        <v>1777408.07</v>
      </c>
      <c r="F36" s="167">
        <v>1553295.69</v>
      </c>
      <c r="G36" s="166">
        <v>1768506.5</v>
      </c>
      <c r="H36" s="167">
        <v>1313808.77</v>
      </c>
      <c r="I36" s="166">
        <v>1977226.19</v>
      </c>
      <c r="J36" s="167">
        <v>1635714.59</v>
      </c>
      <c r="K36" s="166">
        <v>1397034.75</v>
      </c>
      <c r="L36" s="167">
        <v>1059606.3</v>
      </c>
    </row>
    <row r="37" spans="1:12" ht="14.25" customHeight="1">
      <c r="A37" s="733">
        <v>2</v>
      </c>
      <c r="B37" s="1494" t="s">
        <v>1179</v>
      </c>
      <c r="C37" s="1495"/>
      <c r="D37" s="1468"/>
      <c r="E37" s="166">
        <v>2042281.22</v>
      </c>
      <c r="F37" s="167">
        <v>880888.28</v>
      </c>
      <c r="G37" s="166">
        <v>1792506.41</v>
      </c>
      <c r="H37" s="167">
        <v>543698.36</v>
      </c>
      <c r="I37" s="166">
        <v>735589.5</v>
      </c>
      <c r="J37" s="167">
        <v>200745.71</v>
      </c>
      <c r="K37" s="166">
        <v>221783.57</v>
      </c>
      <c r="L37" s="167">
        <v>221783.57</v>
      </c>
    </row>
    <row r="38" spans="1:12" ht="14.25" customHeight="1">
      <c r="A38" s="733">
        <v>3</v>
      </c>
      <c r="B38" s="1494" t="s">
        <v>1180</v>
      </c>
      <c r="C38" s="1495"/>
      <c r="D38" s="1468"/>
      <c r="E38" s="166"/>
      <c r="F38" s="167"/>
      <c r="G38" s="166">
        <v>0</v>
      </c>
      <c r="H38" s="167">
        <v>0</v>
      </c>
      <c r="I38" s="166">
        <v>0</v>
      </c>
      <c r="J38" s="167"/>
      <c r="K38" s="166">
        <v>0</v>
      </c>
      <c r="L38" s="167">
        <v>0</v>
      </c>
    </row>
    <row r="39" spans="1:12" ht="14.25" customHeight="1">
      <c r="A39" s="733">
        <v>4</v>
      </c>
      <c r="B39" s="1494" t="s">
        <v>1428</v>
      </c>
      <c r="C39" s="1495"/>
      <c r="D39" s="1468"/>
      <c r="E39" s="166">
        <v>51548.05</v>
      </c>
      <c r="F39" s="167">
        <v>51548.05</v>
      </c>
      <c r="G39" s="166">
        <v>46825.38</v>
      </c>
      <c r="H39" s="167">
        <v>37840.52</v>
      </c>
      <c r="I39" s="166">
        <v>136898.52</v>
      </c>
      <c r="J39" s="167">
        <v>128883.52</v>
      </c>
      <c r="K39" s="166">
        <v>47457.16</v>
      </c>
      <c r="L39" s="167">
        <v>33178</v>
      </c>
    </row>
    <row r="40" spans="1:12" s="730" customFormat="1" ht="14.25" customHeight="1" thickBot="1">
      <c r="A40" s="1497" t="s">
        <v>1181</v>
      </c>
      <c r="B40" s="1498"/>
      <c r="C40" s="1498"/>
      <c r="D40" s="1458"/>
      <c r="E40" s="728">
        <f aca="true" t="shared" si="2" ref="E40:J40">SUM(E36:E39)</f>
        <v>3871237.34</v>
      </c>
      <c r="F40" s="728">
        <f t="shared" si="2"/>
        <v>2485732.0199999996</v>
      </c>
      <c r="G40" s="728">
        <f t="shared" si="2"/>
        <v>3607838.29</v>
      </c>
      <c r="H40" s="728">
        <f t="shared" si="2"/>
        <v>1895347.65</v>
      </c>
      <c r="I40" s="728">
        <f t="shared" si="2"/>
        <v>2849714.21</v>
      </c>
      <c r="J40" s="729">
        <f t="shared" si="2"/>
        <v>1965343.82</v>
      </c>
      <c r="K40" s="728">
        <f>SUM(K36:K39)</f>
        <v>1666275.48</v>
      </c>
      <c r="L40" s="729">
        <f>SUM(L36:L39)</f>
        <v>1314567.87</v>
      </c>
    </row>
    <row r="41" spans="1:12" ht="14.25" customHeight="1" thickBot="1">
      <c r="A41" s="722"/>
      <c r="B41" s="722"/>
      <c r="C41" s="722"/>
      <c r="D41" s="722"/>
      <c r="E41" s="722"/>
      <c r="F41" s="722"/>
      <c r="G41" s="722"/>
      <c r="H41" s="722"/>
      <c r="I41" s="722"/>
      <c r="J41" s="722"/>
      <c r="K41" s="722"/>
      <c r="L41" s="722"/>
    </row>
    <row r="42" spans="1:12" ht="15.75" customHeight="1">
      <c r="A42" s="1444" t="s">
        <v>1182</v>
      </c>
      <c r="B42" s="1445"/>
      <c r="C42" s="1445"/>
      <c r="D42" s="1445"/>
      <c r="E42" s="1445"/>
      <c r="F42" s="1445"/>
      <c r="G42" s="1445"/>
      <c r="H42" s="1445"/>
      <c r="I42" s="1445"/>
      <c r="J42" s="1445"/>
      <c r="K42" s="1445"/>
      <c r="L42" s="1446"/>
    </row>
    <row r="43" spans="1:12" ht="15.75" customHeight="1">
      <c r="A43" s="1476" t="s">
        <v>1</v>
      </c>
      <c r="B43" s="1477"/>
      <c r="C43" s="1477"/>
      <c r="D43" s="1478"/>
      <c r="E43" s="1447">
        <f>$L$1-3</f>
        <v>2012</v>
      </c>
      <c r="F43" s="1447"/>
      <c r="G43" s="1447">
        <f>$L$1-2</f>
        <v>2013</v>
      </c>
      <c r="H43" s="1447"/>
      <c r="I43" s="1447">
        <f>$L$1-1</f>
        <v>2014</v>
      </c>
      <c r="J43" s="1447"/>
      <c r="K43" s="1447">
        <f>$L$1</f>
        <v>2015</v>
      </c>
      <c r="L43" s="1447"/>
    </row>
    <row r="44" spans="1:12" ht="28.5" customHeight="1">
      <c r="A44" s="1513" t="s">
        <v>1183</v>
      </c>
      <c r="B44" s="1514"/>
      <c r="C44" s="1514"/>
      <c r="D44" s="1514"/>
      <c r="E44" s="1258">
        <v>73084.4</v>
      </c>
      <c r="F44" s="1257"/>
      <c r="G44" s="1511">
        <v>370108.81</v>
      </c>
      <c r="H44" s="1512"/>
      <c r="I44" s="1515">
        <v>2872.43</v>
      </c>
      <c r="J44" s="1512"/>
      <c r="K44" s="1509">
        <v>18898.95</v>
      </c>
      <c r="L44" s="1510"/>
    </row>
    <row r="45" spans="1:12" ht="24.75" customHeight="1">
      <c r="A45" s="1513" t="s">
        <v>1184</v>
      </c>
      <c r="B45" s="1514"/>
      <c r="C45" s="1514"/>
      <c r="D45" s="1514"/>
      <c r="E45" s="1258">
        <v>131560.23</v>
      </c>
      <c r="F45" s="1257"/>
      <c r="G45" s="1511">
        <v>65686.01</v>
      </c>
      <c r="H45" s="1512"/>
      <c r="I45" s="1515">
        <v>60823.16</v>
      </c>
      <c r="J45" s="1512"/>
      <c r="K45" s="1509">
        <v>45689.99</v>
      </c>
      <c r="L45" s="1510"/>
    </row>
    <row r="46" spans="1:12" ht="24.75" customHeight="1">
      <c r="A46" s="1513" t="s">
        <v>1185</v>
      </c>
      <c r="B46" s="1514"/>
      <c r="C46" s="1514"/>
      <c r="D46" s="1514"/>
      <c r="E46" s="1258">
        <v>1241606.09</v>
      </c>
      <c r="F46" s="1257"/>
      <c r="G46" s="1511">
        <v>1217258.41</v>
      </c>
      <c r="H46" s="1512"/>
      <c r="I46" s="1515">
        <v>1190255.07</v>
      </c>
      <c r="J46" s="1512"/>
      <c r="K46" s="1509">
        <v>1149280.36</v>
      </c>
      <c r="L46" s="1510"/>
    </row>
    <row r="47" spans="1:12" ht="24" customHeight="1">
      <c r="A47" s="1513" t="s">
        <v>1186</v>
      </c>
      <c r="B47" s="1514"/>
      <c r="C47" s="1514"/>
      <c r="D47" s="1514"/>
      <c r="E47" s="1258">
        <v>302258.1</v>
      </c>
      <c r="F47" s="1257"/>
      <c r="G47" s="1511">
        <v>329318.53</v>
      </c>
      <c r="H47" s="1512"/>
      <c r="I47" s="1515">
        <v>335500</v>
      </c>
      <c r="J47" s="1512"/>
      <c r="K47" s="1509">
        <v>349842.09</v>
      </c>
      <c r="L47" s="1510"/>
    </row>
    <row r="48" spans="1:12" ht="22.5" customHeight="1" thickBot="1">
      <c r="A48" s="1523" t="s">
        <v>1187</v>
      </c>
      <c r="B48" s="1524"/>
      <c r="C48" s="1524"/>
      <c r="D48" s="1524"/>
      <c r="E48" s="1259"/>
      <c r="F48" s="1259"/>
      <c r="G48" s="1259"/>
      <c r="H48" s="1259"/>
      <c r="I48" s="1525">
        <v>0</v>
      </c>
      <c r="J48" s="1526"/>
      <c r="K48" s="1525">
        <v>0</v>
      </c>
      <c r="L48" s="1526"/>
    </row>
    <row r="49" ht="12.75" customHeight="1" thickBot="1"/>
    <row r="50" spans="1:12" ht="13.5" thickBot="1">
      <c r="A50" s="1520" t="s">
        <v>581</v>
      </c>
      <c r="B50" s="1521"/>
      <c r="C50" s="1521"/>
      <c r="D50" s="1521"/>
      <c r="E50" s="1521"/>
      <c r="F50" s="1521"/>
      <c r="G50" s="1521"/>
      <c r="H50" s="1521"/>
      <c r="I50" s="1521"/>
      <c r="J50" s="1521"/>
      <c r="K50" s="1521"/>
      <c r="L50" s="1522"/>
    </row>
    <row r="51" spans="1:12" ht="15.75" customHeight="1">
      <c r="A51" s="1506" t="s">
        <v>1188</v>
      </c>
      <c r="B51" s="1507"/>
      <c r="C51" s="1507"/>
      <c r="D51" s="1507"/>
      <c r="E51" s="1507"/>
      <c r="F51" s="1507"/>
      <c r="G51" s="1507"/>
      <c r="H51" s="1507"/>
      <c r="I51" s="1507"/>
      <c r="J51" s="1507"/>
      <c r="K51" s="1507"/>
      <c r="L51" s="1508"/>
    </row>
    <row r="52" spans="1:12" ht="12.75">
      <c r="A52" s="1532" t="s">
        <v>1</v>
      </c>
      <c r="B52" s="1533"/>
      <c r="C52" s="1533"/>
      <c r="D52" s="1534"/>
      <c r="E52" s="1516">
        <f>$L$1-3</f>
        <v>2012</v>
      </c>
      <c r="F52" s="1516"/>
      <c r="G52" s="1516">
        <f>$L$1-2</f>
        <v>2013</v>
      </c>
      <c r="H52" s="1516"/>
      <c r="I52" s="1516">
        <f>$L$1-1</f>
        <v>2014</v>
      </c>
      <c r="J52" s="1516"/>
      <c r="K52" s="1516">
        <f>$L$1</f>
        <v>2015</v>
      </c>
      <c r="L52" s="1517"/>
    </row>
    <row r="53" spans="1:12" ht="12.75" customHeight="1">
      <c r="A53" s="1556" t="s">
        <v>1189</v>
      </c>
      <c r="B53" s="1557"/>
      <c r="C53" s="1557"/>
      <c r="D53" s="1558"/>
      <c r="E53" s="1545">
        <f>(E7+E9)/SUM(E7:E9)</f>
        <v>0.9962227023074461</v>
      </c>
      <c r="F53" s="1546"/>
      <c r="G53" s="1504">
        <f>(G7+G9)/SUM(G7:G9)</f>
        <v>0.9353172349254034</v>
      </c>
      <c r="H53" s="1505"/>
      <c r="I53" s="1504">
        <f>(I7+I9)/SUM(I7:I9)</f>
        <v>0.9951478877215257</v>
      </c>
      <c r="J53" s="1505"/>
      <c r="K53" s="1518">
        <f>(K7+K9)/SUM(K7:K9)</f>
        <v>0.9944987946637543</v>
      </c>
      <c r="L53" s="1519"/>
    </row>
    <row r="54" spans="1:12" ht="12.75" customHeight="1">
      <c r="A54" s="1542" t="s">
        <v>1190</v>
      </c>
      <c r="B54" s="1543"/>
      <c r="C54" s="1543"/>
      <c r="D54" s="1544"/>
      <c r="E54" s="1547"/>
      <c r="F54" s="1548"/>
      <c r="G54" s="1504"/>
      <c r="H54" s="1505"/>
      <c r="I54" s="1504"/>
      <c r="J54" s="1505"/>
      <c r="K54" s="1518"/>
      <c r="L54" s="1519"/>
    </row>
    <row r="55" spans="1:12" ht="12.75" customHeight="1">
      <c r="A55" s="1527" t="s">
        <v>1191</v>
      </c>
      <c r="B55" s="1528"/>
      <c r="C55" s="1528"/>
      <c r="D55" s="1529"/>
      <c r="E55" s="1553"/>
      <c r="F55" s="1530"/>
      <c r="G55" s="1504"/>
      <c r="H55" s="1505"/>
      <c r="I55" s="1504"/>
      <c r="J55" s="1505"/>
      <c r="K55" s="1518"/>
      <c r="L55" s="1519"/>
    </row>
    <row r="56" spans="1:12" ht="12.75" customHeight="1">
      <c r="A56" s="1556" t="s">
        <v>1192</v>
      </c>
      <c r="B56" s="1557"/>
      <c r="C56" s="1557"/>
      <c r="D56" s="1558"/>
      <c r="E56" s="1545">
        <f>E7/SUM(E7:E9)</f>
        <v>0.65907633311405</v>
      </c>
      <c r="F56" s="1546"/>
      <c r="G56" s="1530">
        <f>G7/SUM(G7:G9)</f>
        <v>0.7044818517900702</v>
      </c>
      <c r="H56" s="1531"/>
      <c r="I56" s="1530">
        <f>I7/SUM(I7:I9)</f>
        <v>0.7542334230754892</v>
      </c>
      <c r="J56" s="1531"/>
      <c r="K56" s="1554">
        <f>K7/SUM(K7:K9)</f>
        <v>0.7277653899916516</v>
      </c>
      <c r="L56" s="1555"/>
    </row>
    <row r="57" spans="1:12" ht="12.75" customHeight="1">
      <c r="A57" s="1542" t="s">
        <v>1193</v>
      </c>
      <c r="B57" s="1543"/>
      <c r="C57" s="1543"/>
      <c r="D57" s="1544"/>
      <c r="E57" s="1547"/>
      <c r="F57" s="1548"/>
      <c r="G57" s="1504"/>
      <c r="H57" s="1505"/>
      <c r="I57" s="1504"/>
      <c r="J57" s="1505"/>
      <c r="K57" s="1518"/>
      <c r="L57" s="1519"/>
    </row>
    <row r="58" spans="1:12" ht="12.75" customHeight="1">
      <c r="A58" s="1527" t="s">
        <v>1191</v>
      </c>
      <c r="B58" s="1528"/>
      <c r="C58" s="1528"/>
      <c r="D58" s="1529"/>
      <c r="E58" s="1553"/>
      <c r="F58" s="1530"/>
      <c r="G58" s="1504"/>
      <c r="H58" s="1505"/>
      <c r="I58" s="1504"/>
      <c r="J58" s="1505"/>
      <c r="K58" s="1518"/>
      <c r="L58" s="1519"/>
    </row>
    <row r="59" spans="1:12" ht="12.75" customHeight="1">
      <c r="A59" s="1564" t="s">
        <v>1194</v>
      </c>
      <c r="B59" s="1565"/>
      <c r="C59" s="1565"/>
      <c r="D59" s="1566"/>
      <c r="E59" s="1545">
        <f>E44/SUM(E7:E9)</f>
        <v>0.011949412249472572</v>
      </c>
      <c r="F59" s="1546"/>
      <c r="G59" s="1530">
        <f>G44/SUM(G7:G9)</f>
        <v>0.06110259173161118</v>
      </c>
      <c r="H59" s="1531"/>
      <c r="I59" s="1530">
        <f>I44/SUM(I7:I9)</f>
        <v>0.0005205860234598833</v>
      </c>
      <c r="J59" s="1531"/>
      <c r="K59" s="1554">
        <f>K44/SUM(K7:K9)</f>
        <v>0.003392758228073534</v>
      </c>
      <c r="L59" s="1555"/>
    </row>
    <row r="60" spans="1:12" ht="12.75" customHeight="1">
      <c r="A60" s="1542" t="s">
        <v>1195</v>
      </c>
      <c r="B60" s="1543"/>
      <c r="C60" s="1543"/>
      <c r="D60" s="1544"/>
      <c r="E60" s="1547"/>
      <c r="F60" s="1548"/>
      <c r="G60" s="1504"/>
      <c r="H60" s="1505"/>
      <c r="I60" s="1504"/>
      <c r="J60" s="1505"/>
      <c r="K60" s="1518"/>
      <c r="L60" s="1519"/>
    </row>
    <row r="61" spans="1:12" ht="13.5" customHeight="1" thickBot="1">
      <c r="A61" s="1561" t="s">
        <v>1191</v>
      </c>
      <c r="B61" s="1562"/>
      <c r="C61" s="1562"/>
      <c r="D61" s="1563"/>
      <c r="E61" s="1549"/>
      <c r="F61" s="1550"/>
      <c r="G61" s="1551"/>
      <c r="H61" s="1552"/>
      <c r="I61" s="1551"/>
      <c r="J61" s="1552"/>
      <c r="K61" s="1559"/>
      <c r="L61" s="1560"/>
    </row>
    <row r="62" spans="1:12" ht="12.75">
      <c r="A62" s="1506" t="s">
        <v>1196</v>
      </c>
      <c r="B62" s="1507"/>
      <c r="C62" s="1507"/>
      <c r="D62" s="1507"/>
      <c r="E62" s="1507"/>
      <c r="F62" s="1507"/>
      <c r="G62" s="1507"/>
      <c r="H62" s="1507"/>
      <c r="I62" s="1507"/>
      <c r="J62" s="1507"/>
      <c r="K62" s="1507"/>
      <c r="L62" s="1508"/>
    </row>
    <row r="63" spans="1:12" ht="12.75">
      <c r="A63" s="1532" t="s">
        <v>1197</v>
      </c>
      <c r="B63" s="1533"/>
      <c r="C63" s="1533"/>
      <c r="D63" s="1534"/>
      <c r="E63" s="1516">
        <f>$L$1-3</f>
        <v>2012</v>
      </c>
      <c r="F63" s="1516"/>
      <c r="G63" s="1516">
        <f>$L$1-2</f>
        <v>2013</v>
      </c>
      <c r="H63" s="1516"/>
      <c r="I63" s="1516">
        <f>$L$1-1</f>
        <v>2014</v>
      </c>
      <c r="J63" s="1516"/>
      <c r="K63" s="1516">
        <f>$L$1</f>
        <v>2015</v>
      </c>
      <c r="L63" s="1517"/>
    </row>
    <row r="64" spans="1:12" ht="12.75">
      <c r="A64" s="1556" t="s">
        <v>1198</v>
      </c>
      <c r="B64" s="1557"/>
      <c r="C64" s="1557"/>
      <c r="D64" s="1557"/>
      <c r="E64" s="1504">
        <f>SUM(E45:F47)/SUM(E7:E9)</f>
        <v>0.2739344796894205</v>
      </c>
      <c r="F64" s="1505"/>
      <c r="G64" s="1504">
        <f>(G45+G46+G47)/SUM(G7:G9)</f>
        <v>0.26617427668866633</v>
      </c>
      <c r="H64" s="1505"/>
      <c r="I64" s="1504">
        <f>(I45+I46+I47)/SUM(I7:I9)</f>
        <v>0.28754415309118764</v>
      </c>
      <c r="J64" s="1505"/>
      <c r="K64" s="1518">
        <f>SUM(K45:L47)/SUM(K7:K9)</f>
        <v>0.2773262597467242</v>
      </c>
      <c r="L64" s="1519"/>
    </row>
    <row r="65" spans="1:12" ht="12.75">
      <c r="A65" s="1542" t="s">
        <v>1199</v>
      </c>
      <c r="B65" s="1543"/>
      <c r="C65" s="1543"/>
      <c r="D65" s="1543"/>
      <c r="E65" s="1504"/>
      <c r="F65" s="1505"/>
      <c r="G65" s="1504"/>
      <c r="H65" s="1505"/>
      <c r="I65" s="1504"/>
      <c r="J65" s="1505"/>
      <c r="K65" s="1518"/>
      <c r="L65" s="1519"/>
    </row>
    <row r="66" spans="1:12" ht="12.75">
      <c r="A66" s="1527" t="s">
        <v>1191</v>
      </c>
      <c r="B66" s="1528"/>
      <c r="C66" s="1528"/>
      <c r="D66" s="1528"/>
      <c r="E66" s="1504"/>
      <c r="F66" s="1505"/>
      <c r="G66" s="1504"/>
      <c r="H66" s="1505"/>
      <c r="I66" s="1504"/>
      <c r="J66" s="1505"/>
      <c r="K66" s="1518"/>
      <c r="L66" s="1519"/>
    </row>
    <row r="67" spans="1:12" ht="12.75">
      <c r="A67" s="1564" t="s">
        <v>1200</v>
      </c>
      <c r="B67" s="1565"/>
      <c r="C67" s="1565"/>
      <c r="D67" s="1566"/>
      <c r="E67" s="1530">
        <f>E46/SUM(E7:E9)</f>
        <v>0.20300451287642435</v>
      </c>
      <c r="F67" s="1531"/>
      <c r="G67" s="1530">
        <f>G46/SUM(G7:G9)</f>
        <v>0.2009615595427198</v>
      </c>
      <c r="H67" s="1531"/>
      <c r="I67" s="1530">
        <f>I46/SUM(I7:I9)</f>
        <v>0.21571636342548473</v>
      </c>
      <c r="J67" s="1531"/>
      <c r="K67" s="1554">
        <f>K46/SUM(K7:K9)</f>
        <v>0.20631994887299632</v>
      </c>
      <c r="L67" s="1555"/>
    </row>
    <row r="68" spans="1:12" ht="12.75">
      <c r="A68" s="1542" t="s">
        <v>1201</v>
      </c>
      <c r="B68" s="1543"/>
      <c r="C68" s="1543"/>
      <c r="D68" s="1544"/>
      <c r="E68" s="1504"/>
      <c r="F68" s="1505"/>
      <c r="G68" s="1504"/>
      <c r="H68" s="1505"/>
      <c r="I68" s="1504"/>
      <c r="J68" s="1505"/>
      <c r="K68" s="1518"/>
      <c r="L68" s="1519"/>
    </row>
    <row r="69" spans="1:12" ht="12.75">
      <c r="A69" s="1527" t="s">
        <v>1191</v>
      </c>
      <c r="B69" s="1528"/>
      <c r="C69" s="1528"/>
      <c r="D69" s="1529"/>
      <c r="E69" s="1504"/>
      <c r="F69" s="1505"/>
      <c r="G69" s="1504"/>
      <c r="H69" s="1505"/>
      <c r="I69" s="1504"/>
      <c r="J69" s="1505"/>
      <c r="K69" s="1518"/>
      <c r="L69" s="1519"/>
    </row>
    <row r="70" spans="1:12" ht="12.75" customHeight="1">
      <c r="A70" s="1564" t="s">
        <v>1202</v>
      </c>
      <c r="B70" s="1565"/>
      <c r="C70" s="1565"/>
      <c r="D70" s="1565"/>
      <c r="E70" s="1505">
        <f>(F20+E45)/(F7+F8+F9)</f>
        <v>0.0887433461660612</v>
      </c>
      <c r="F70" s="1505"/>
      <c r="G70" s="1505">
        <f>(H20+G45)/(H7+H8+H9)</f>
        <v>0.07139981274086926</v>
      </c>
      <c r="H70" s="1505"/>
      <c r="I70" s="1505">
        <f>(J20+I45)/(J7+J8+J9)</f>
        <v>0.0705911602382943</v>
      </c>
      <c r="J70" s="1505"/>
      <c r="K70" s="1554">
        <f>K55/SUM(K18:K20)</f>
        <v>0</v>
      </c>
      <c r="L70" s="1555"/>
    </row>
    <row r="71" spans="1:12" ht="12.75" customHeight="1">
      <c r="A71" s="1542" t="s">
        <v>1203</v>
      </c>
      <c r="B71" s="1543"/>
      <c r="C71" s="1543"/>
      <c r="D71" s="1543"/>
      <c r="E71" s="1505"/>
      <c r="F71" s="1505"/>
      <c r="G71" s="1505"/>
      <c r="H71" s="1505"/>
      <c r="I71" s="1505"/>
      <c r="J71" s="1505"/>
      <c r="K71" s="1518"/>
      <c r="L71" s="1519"/>
    </row>
    <row r="72" spans="1:12" ht="13.5" customHeight="1" thickBot="1">
      <c r="A72" s="1561" t="s">
        <v>1191</v>
      </c>
      <c r="B72" s="1562"/>
      <c r="C72" s="1562"/>
      <c r="D72" s="1562"/>
      <c r="E72" s="1552"/>
      <c r="F72" s="1552"/>
      <c r="G72" s="1552"/>
      <c r="H72" s="1552"/>
      <c r="I72" s="1552"/>
      <c r="J72" s="1552"/>
      <c r="K72" s="1559"/>
      <c r="L72" s="1560"/>
    </row>
    <row r="73" spans="1:12" ht="12.75">
      <c r="A73" s="1506" t="s">
        <v>1204</v>
      </c>
      <c r="B73" s="1507"/>
      <c r="C73" s="1507"/>
      <c r="D73" s="1507"/>
      <c r="E73" s="1507"/>
      <c r="F73" s="1507"/>
      <c r="G73" s="1507"/>
      <c r="H73" s="1507"/>
      <c r="I73" s="1507"/>
      <c r="J73" s="1507"/>
      <c r="K73" s="1507"/>
      <c r="L73" s="1508"/>
    </row>
    <row r="74" spans="1:12" ht="12.75">
      <c r="A74" s="1532" t="s">
        <v>1197</v>
      </c>
      <c r="B74" s="1533"/>
      <c r="C74" s="1533"/>
      <c r="D74" s="1534"/>
      <c r="E74" s="1516">
        <f>$L$1-3</f>
        <v>2012</v>
      </c>
      <c r="F74" s="1516"/>
      <c r="G74" s="1516">
        <f>$L$1-2</f>
        <v>2013</v>
      </c>
      <c r="H74" s="1516"/>
      <c r="I74" s="1516">
        <f>$L$1-1</f>
        <v>2014</v>
      </c>
      <c r="J74" s="1516"/>
      <c r="K74" s="1516">
        <f>$L$1</f>
        <v>2015</v>
      </c>
      <c r="L74" s="1517"/>
    </row>
    <row r="75" spans="1:12" ht="12.75" customHeight="1">
      <c r="A75" s="1556" t="s">
        <v>1205</v>
      </c>
      <c r="B75" s="1557"/>
      <c r="C75" s="1557"/>
      <c r="D75" s="1557"/>
      <c r="E75" s="1567">
        <f>(E7+E9)/Caratteristiche!G5</f>
        <v>707.3424274436964</v>
      </c>
      <c r="F75" s="1567"/>
      <c r="G75" s="1567">
        <f>(G7+G9)/Caratteristiche!I5</f>
        <v>655.4872000462802</v>
      </c>
      <c r="H75" s="1567"/>
      <c r="I75" s="1567">
        <f>(I7+I9)/Caratteristiche!K5</f>
        <v>639.1471493423351</v>
      </c>
      <c r="J75" s="1567"/>
      <c r="K75" s="1571">
        <f>(K7+K9)/Caratteristiche!M5</f>
        <v>643.8558158995817</v>
      </c>
      <c r="L75" s="1572"/>
    </row>
    <row r="76" spans="1:12" ht="12.75" customHeight="1">
      <c r="A76" s="1542" t="s">
        <v>1190</v>
      </c>
      <c r="B76" s="1543"/>
      <c r="C76" s="1543"/>
      <c r="D76" s="1543"/>
      <c r="E76" s="1567"/>
      <c r="F76" s="1567"/>
      <c r="G76" s="1567"/>
      <c r="H76" s="1567"/>
      <c r="I76" s="1567"/>
      <c r="J76" s="1567"/>
      <c r="K76" s="1571"/>
      <c r="L76" s="1572"/>
    </row>
    <row r="77" spans="1:12" ht="12.75" customHeight="1">
      <c r="A77" s="1527" t="s">
        <v>1206</v>
      </c>
      <c r="B77" s="1528"/>
      <c r="C77" s="1528"/>
      <c r="D77" s="1528"/>
      <c r="E77" s="1567"/>
      <c r="F77" s="1567"/>
      <c r="G77" s="1567"/>
      <c r="H77" s="1567"/>
      <c r="I77" s="1567"/>
      <c r="J77" s="1567"/>
      <c r="K77" s="1571"/>
      <c r="L77" s="1572"/>
    </row>
    <row r="78" spans="1:12" ht="12.75" customHeight="1">
      <c r="A78" s="1564" t="s">
        <v>1207</v>
      </c>
      <c r="B78" s="1565"/>
      <c r="C78" s="1565"/>
      <c r="D78" s="1566"/>
      <c r="E78" s="1567">
        <f>E7/Caratteristiche!G5</f>
        <v>467.96027861620615</v>
      </c>
      <c r="F78" s="1567"/>
      <c r="G78" s="1567">
        <f>G7/Caratteristiche!I5</f>
        <v>493.71359713062594</v>
      </c>
      <c r="H78" s="1567"/>
      <c r="I78" s="1567">
        <f>I7/Caratteristiche!K5</f>
        <v>484.4165859620533</v>
      </c>
      <c r="J78" s="1567"/>
      <c r="K78" s="1571">
        <f>K7/Caratteristiche!M5</f>
        <v>471.1679707112971</v>
      </c>
      <c r="L78" s="1572"/>
    </row>
    <row r="79" spans="1:12" ht="12.75" customHeight="1">
      <c r="A79" s="1542" t="s">
        <v>1193</v>
      </c>
      <c r="B79" s="1543"/>
      <c r="C79" s="1543"/>
      <c r="D79" s="1544"/>
      <c r="E79" s="1567"/>
      <c r="F79" s="1567"/>
      <c r="G79" s="1567"/>
      <c r="H79" s="1567"/>
      <c r="I79" s="1567"/>
      <c r="J79" s="1567"/>
      <c r="K79" s="1571"/>
      <c r="L79" s="1572"/>
    </row>
    <row r="80" spans="1:12" ht="12.75" customHeight="1">
      <c r="A80" s="1527" t="s">
        <v>1206</v>
      </c>
      <c r="B80" s="1528"/>
      <c r="C80" s="1528"/>
      <c r="D80" s="1529"/>
      <c r="E80" s="1567"/>
      <c r="F80" s="1567"/>
      <c r="G80" s="1567"/>
      <c r="H80" s="1567"/>
      <c r="I80" s="1567"/>
      <c r="J80" s="1567"/>
      <c r="K80" s="1571"/>
      <c r="L80" s="1572"/>
    </row>
    <row r="81" spans="1:12" ht="12.75" customHeight="1">
      <c r="A81" s="1564" t="s">
        <v>1208</v>
      </c>
      <c r="B81" s="1565"/>
      <c r="C81" s="1565"/>
      <c r="D81" s="1566"/>
      <c r="E81" s="1567">
        <f>(E47+E45)/Caratteristiche!G5</f>
        <v>50.36200719758532</v>
      </c>
      <c r="F81" s="1567"/>
      <c r="G81" s="1567">
        <f>(G47+G45)/Caratteristiche!I5</f>
        <v>45.702249219021176</v>
      </c>
      <c r="H81" s="1567"/>
      <c r="I81" s="1567">
        <f>(I47+I45)/Caratteristiche!K5</f>
        <v>46.13236642998487</v>
      </c>
      <c r="J81" s="1567"/>
      <c r="K81" s="1571">
        <f>(K47+K45)/Caratteristiche!M5</f>
        <v>45.97072059507206</v>
      </c>
      <c r="L81" s="1572"/>
    </row>
    <row r="82" spans="1:12" ht="12.75" customHeight="1">
      <c r="A82" s="1542" t="s">
        <v>1209</v>
      </c>
      <c r="B82" s="1543"/>
      <c r="C82" s="1543"/>
      <c r="D82" s="1544"/>
      <c r="E82" s="1567"/>
      <c r="F82" s="1567"/>
      <c r="G82" s="1567"/>
      <c r="H82" s="1567"/>
      <c r="I82" s="1567"/>
      <c r="J82" s="1567"/>
      <c r="K82" s="1571"/>
      <c r="L82" s="1572"/>
    </row>
    <row r="83" spans="1:12" ht="12.75" customHeight="1">
      <c r="A83" s="1527" t="s">
        <v>1206</v>
      </c>
      <c r="B83" s="1528"/>
      <c r="C83" s="1528"/>
      <c r="D83" s="1529"/>
      <c r="E83" s="1567"/>
      <c r="F83" s="1567"/>
      <c r="G83" s="1567"/>
      <c r="H83" s="1567"/>
      <c r="I83" s="1567"/>
      <c r="J83" s="1567"/>
      <c r="K83" s="1571"/>
      <c r="L83" s="1572"/>
    </row>
    <row r="84" spans="1:12" ht="12.75" customHeight="1">
      <c r="A84" s="1556" t="s">
        <v>219</v>
      </c>
      <c r="B84" s="1557"/>
      <c r="C84" s="1557"/>
      <c r="D84" s="1558"/>
      <c r="E84" s="1567">
        <f>E44/Caratteristiche!G5</f>
        <v>8.484374274436963</v>
      </c>
      <c r="F84" s="1567"/>
      <c r="G84" s="1567">
        <f>G44/Caratteristiche!I5</f>
        <v>42.8217991438158</v>
      </c>
      <c r="H84" s="1567"/>
      <c r="I84" s="1567">
        <f>I44/Caratteristiche!K5</f>
        <v>0.33435339308578743</v>
      </c>
      <c r="J84" s="1567"/>
      <c r="K84" s="1571">
        <f>K44/Caratteristiche!M5</f>
        <v>2.1965306834030685</v>
      </c>
      <c r="L84" s="1572"/>
    </row>
    <row r="85" spans="1:12" ht="12.75" customHeight="1">
      <c r="A85" s="1542" t="s">
        <v>1195</v>
      </c>
      <c r="B85" s="1543"/>
      <c r="C85" s="1543"/>
      <c r="D85" s="1544"/>
      <c r="E85" s="1567"/>
      <c r="F85" s="1567"/>
      <c r="G85" s="1567"/>
      <c r="H85" s="1567"/>
      <c r="I85" s="1567"/>
      <c r="J85" s="1567"/>
      <c r="K85" s="1571"/>
      <c r="L85" s="1572"/>
    </row>
    <row r="86" spans="1:12" ht="13.5" customHeight="1" thickBot="1">
      <c r="A86" s="1569" t="s">
        <v>1206</v>
      </c>
      <c r="B86" s="1570"/>
      <c r="C86" s="1570"/>
      <c r="D86" s="1570"/>
      <c r="E86" s="1568"/>
      <c r="F86" s="1568"/>
      <c r="G86" s="1568"/>
      <c r="H86" s="1568"/>
      <c r="I86" s="1568"/>
      <c r="J86" s="1568"/>
      <c r="K86" s="1573"/>
      <c r="L86" s="1574"/>
    </row>
    <row r="87" spans="1:12" ht="12.75">
      <c r="A87" s="1506" t="s">
        <v>220</v>
      </c>
      <c r="B87" s="1507"/>
      <c r="C87" s="1507"/>
      <c r="D87" s="1507"/>
      <c r="E87" s="1507"/>
      <c r="F87" s="1507"/>
      <c r="G87" s="1507"/>
      <c r="H87" s="1507"/>
      <c r="I87" s="1507"/>
      <c r="J87" s="1507"/>
      <c r="K87" s="1507"/>
      <c r="L87" s="1508"/>
    </row>
    <row r="88" spans="1:12" ht="12.75">
      <c r="A88" s="1532" t="s">
        <v>1197</v>
      </c>
      <c r="B88" s="1533"/>
      <c r="C88" s="1533"/>
      <c r="D88" s="1534"/>
      <c r="E88" s="1516">
        <f>$L$1-3</f>
        <v>2012</v>
      </c>
      <c r="F88" s="1516"/>
      <c r="G88" s="1516">
        <f>$L$1-2</f>
        <v>2013</v>
      </c>
      <c r="H88" s="1516"/>
      <c r="I88" s="1516">
        <f>$L$1-1</f>
        <v>2014</v>
      </c>
      <c r="J88" s="1516"/>
      <c r="K88" s="1516">
        <f>$L$1</f>
        <v>2015</v>
      </c>
      <c r="L88" s="1517"/>
    </row>
    <row r="89" spans="1:12" ht="12.75" customHeight="1">
      <c r="A89" s="1556" t="s">
        <v>221</v>
      </c>
      <c r="B89" s="1557"/>
      <c r="C89" s="1557"/>
      <c r="D89" s="1557"/>
      <c r="E89" s="1505">
        <f>'Economico Patrimoniale'!E33/'Economico Patrimoniale'!E13</f>
        <v>0.2591506583279514</v>
      </c>
      <c r="F89" s="1505"/>
      <c r="G89" s="1505">
        <f>G33/G13</f>
        <v>0.25751619400640363</v>
      </c>
      <c r="H89" s="1505"/>
      <c r="I89" s="1505">
        <f>I33/I13</f>
        <v>0.3376930023618777</v>
      </c>
      <c r="J89" s="1505"/>
      <c r="K89" s="1518">
        <f>K33/K13</f>
        <v>0.275124012202084</v>
      </c>
      <c r="L89" s="1519"/>
    </row>
    <row r="90" spans="1:12" ht="12.75" customHeight="1">
      <c r="A90" s="1542" t="s">
        <v>222</v>
      </c>
      <c r="B90" s="1543"/>
      <c r="C90" s="1543"/>
      <c r="D90" s="1543"/>
      <c r="E90" s="1505"/>
      <c r="F90" s="1505"/>
      <c r="G90" s="1505"/>
      <c r="H90" s="1505"/>
      <c r="I90" s="1505"/>
      <c r="J90" s="1505"/>
      <c r="K90" s="1518"/>
      <c r="L90" s="1519"/>
    </row>
    <row r="91" spans="1:12" ht="12.75" customHeight="1">
      <c r="A91" s="1527" t="s">
        <v>223</v>
      </c>
      <c r="B91" s="1528"/>
      <c r="C91" s="1528"/>
      <c r="D91" s="1528"/>
      <c r="E91" s="1505"/>
      <c r="F91" s="1505"/>
      <c r="G91" s="1505"/>
      <c r="H91" s="1505"/>
      <c r="I91" s="1505"/>
      <c r="J91" s="1505"/>
      <c r="K91" s="1518"/>
      <c r="L91" s="1519"/>
    </row>
    <row r="92" spans="1:12" ht="12.75" customHeight="1">
      <c r="A92" s="1564" t="s">
        <v>224</v>
      </c>
      <c r="B92" s="1565"/>
      <c r="C92" s="1565"/>
      <c r="D92" s="1566"/>
      <c r="E92" s="1505">
        <f>E40/E22</f>
        <v>0.504250569736623</v>
      </c>
      <c r="F92" s="1505"/>
      <c r="G92" s="1505">
        <f>G40/G22</f>
        <v>0.4810038339217059</v>
      </c>
      <c r="H92" s="1505"/>
      <c r="I92" s="1505">
        <f>I40/I22</f>
        <v>0.4663710248827348</v>
      </c>
      <c r="J92" s="1505"/>
      <c r="K92" s="1518">
        <f>K40/K22</f>
        <v>0.2595233646445412</v>
      </c>
      <c r="L92" s="1519"/>
    </row>
    <row r="93" spans="1:12" ht="12.75" customHeight="1">
      <c r="A93" s="1542" t="s">
        <v>225</v>
      </c>
      <c r="B93" s="1543"/>
      <c r="C93" s="1543"/>
      <c r="D93" s="1544"/>
      <c r="E93" s="1505"/>
      <c r="F93" s="1505"/>
      <c r="G93" s="1505"/>
      <c r="H93" s="1505"/>
      <c r="I93" s="1505"/>
      <c r="J93" s="1505"/>
      <c r="K93" s="1518"/>
      <c r="L93" s="1519"/>
    </row>
    <row r="94" spans="1:12" ht="12.75" customHeight="1">
      <c r="A94" s="1527" t="s">
        <v>226</v>
      </c>
      <c r="B94" s="1528"/>
      <c r="C94" s="1528"/>
      <c r="D94" s="1529"/>
      <c r="E94" s="1505"/>
      <c r="F94" s="1505"/>
      <c r="G94" s="1505"/>
      <c r="H94" s="1505"/>
      <c r="I94" s="1505"/>
      <c r="J94" s="1505"/>
      <c r="K94" s="1518"/>
      <c r="L94" s="1519"/>
    </row>
    <row r="95" spans="1:12" ht="12.75" customHeight="1">
      <c r="A95" s="1564" t="s">
        <v>227</v>
      </c>
      <c r="B95" s="1565"/>
      <c r="C95" s="1565"/>
      <c r="D95" s="1565"/>
      <c r="E95" s="1505">
        <f>(F7+F9)/(E7+E9)</f>
        <v>0.954165042664109</v>
      </c>
      <c r="F95" s="1505"/>
      <c r="G95" s="1505">
        <f>(H7+H9)/(G7+G9)</f>
        <v>0.9127513122973074</v>
      </c>
      <c r="H95" s="1505"/>
      <c r="I95" s="1505">
        <f>(J7+J9)/(I7+I9)</f>
        <v>1.013224514372032</v>
      </c>
      <c r="J95" s="1505"/>
      <c r="K95" s="1518">
        <f>(L7+L9)/(K7+K9)</f>
        <v>0.6582648394487228</v>
      </c>
      <c r="L95" s="1519"/>
    </row>
    <row r="96" spans="1:12" ht="12.75" customHeight="1">
      <c r="A96" s="1542" t="s">
        <v>228</v>
      </c>
      <c r="B96" s="1543"/>
      <c r="C96" s="1543"/>
      <c r="D96" s="1543"/>
      <c r="E96" s="1505"/>
      <c r="F96" s="1505"/>
      <c r="G96" s="1505"/>
      <c r="H96" s="1505"/>
      <c r="I96" s="1505"/>
      <c r="J96" s="1505"/>
      <c r="K96" s="1518"/>
      <c r="L96" s="1519"/>
    </row>
    <row r="97" spans="1:12" ht="12.75" customHeight="1">
      <c r="A97" s="1576" t="s">
        <v>229</v>
      </c>
      <c r="B97" s="1577"/>
      <c r="C97" s="1577"/>
      <c r="D97" s="1577"/>
      <c r="E97" s="1505"/>
      <c r="F97" s="1505"/>
      <c r="G97" s="1505"/>
      <c r="H97" s="1505"/>
      <c r="I97" s="1505"/>
      <c r="J97" s="1505"/>
      <c r="K97" s="1518"/>
      <c r="L97" s="1519"/>
    </row>
    <row r="98" spans="1:12" ht="12.75">
      <c r="A98" s="1564" t="s">
        <v>230</v>
      </c>
      <c r="B98" s="1565"/>
      <c r="C98" s="1565"/>
      <c r="D98" s="1565"/>
      <c r="E98" s="1505">
        <f>(F18)/(E18)</f>
        <v>0.9983957476406893</v>
      </c>
      <c r="F98" s="1505"/>
      <c r="G98" s="1505">
        <f>H18/G18</f>
        <v>0.932820904603408</v>
      </c>
      <c r="H98" s="1505"/>
      <c r="I98" s="1505">
        <f>J18/I18</f>
        <v>1.0961806267582836</v>
      </c>
      <c r="J98" s="1505"/>
      <c r="K98" s="1518">
        <f>L7/K7</f>
        <v>0.7192018019495664</v>
      </c>
      <c r="L98" s="1519"/>
    </row>
    <row r="99" spans="1:12" ht="12.75">
      <c r="A99" s="1542" t="s">
        <v>231</v>
      </c>
      <c r="B99" s="1543"/>
      <c r="C99" s="1543"/>
      <c r="D99" s="1543"/>
      <c r="E99" s="1505"/>
      <c r="F99" s="1505"/>
      <c r="G99" s="1505"/>
      <c r="H99" s="1505"/>
      <c r="I99" s="1505"/>
      <c r="J99" s="1505"/>
      <c r="K99" s="1518"/>
      <c r="L99" s="1519"/>
    </row>
    <row r="100" spans="1:12" ht="13.5" thickBot="1">
      <c r="A100" s="1561" t="s">
        <v>232</v>
      </c>
      <c r="B100" s="1562"/>
      <c r="C100" s="1562"/>
      <c r="D100" s="1562"/>
      <c r="E100" s="1552"/>
      <c r="F100" s="1552"/>
      <c r="G100" s="1552"/>
      <c r="H100" s="1552"/>
      <c r="I100" s="1552"/>
      <c r="J100" s="1552"/>
      <c r="K100" s="1559"/>
      <c r="L100" s="1560"/>
    </row>
    <row r="103" spans="1:4" ht="12.75">
      <c r="A103" s="1575"/>
      <c r="B103" s="1575"/>
      <c r="C103" s="1575"/>
      <c r="D103" s="1575"/>
    </row>
  </sheetData>
  <sheetProtection selectLockedCells="1"/>
  <mergeCells count="201">
    <mergeCell ref="A103:D103"/>
    <mergeCell ref="A93:D93"/>
    <mergeCell ref="A94:D94"/>
    <mergeCell ref="A91:D91"/>
    <mergeCell ref="B29:D29"/>
    <mergeCell ref="A97:D97"/>
    <mergeCell ref="A92:D92"/>
    <mergeCell ref="A88:D88"/>
    <mergeCell ref="A90:D90"/>
    <mergeCell ref="A89:D89"/>
    <mergeCell ref="A95:D95"/>
    <mergeCell ref="E95:F97"/>
    <mergeCell ref="A96:D96"/>
    <mergeCell ref="A99:D99"/>
    <mergeCell ref="A100:D100"/>
    <mergeCell ref="B27:D27"/>
    <mergeCell ref="B30:D30"/>
    <mergeCell ref="B31:D31"/>
    <mergeCell ref="B32:D32"/>
    <mergeCell ref="B28:D28"/>
    <mergeCell ref="E92:F94"/>
    <mergeCell ref="G98:H100"/>
    <mergeCell ref="I98:J100"/>
    <mergeCell ref="K98:L100"/>
    <mergeCell ref="K92:L94"/>
    <mergeCell ref="A83:D83"/>
    <mergeCell ref="E89:F91"/>
    <mergeCell ref="G89:H91"/>
    <mergeCell ref="A98:D98"/>
    <mergeCell ref="E98:F100"/>
    <mergeCell ref="K95:L97"/>
    <mergeCell ref="K89:L91"/>
    <mergeCell ref="G92:H94"/>
    <mergeCell ref="I92:J94"/>
    <mergeCell ref="I84:J86"/>
    <mergeCell ref="K84:L86"/>
    <mergeCell ref="I89:J91"/>
    <mergeCell ref="G88:H88"/>
    <mergeCell ref="G95:H97"/>
    <mergeCell ref="I95:J97"/>
    <mergeCell ref="E88:F88"/>
    <mergeCell ref="I88:J88"/>
    <mergeCell ref="G81:H83"/>
    <mergeCell ref="I81:J83"/>
    <mergeCell ref="A87:L87"/>
    <mergeCell ref="G84:H86"/>
    <mergeCell ref="A82:D82"/>
    <mergeCell ref="A81:D81"/>
    <mergeCell ref="K88:L88"/>
    <mergeCell ref="A84:D84"/>
    <mergeCell ref="K75:L77"/>
    <mergeCell ref="A76:D76"/>
    <mergeCell ref="A77:D77"/>
    <mergeCell ref="A78:D78"/>
    <mergeCell ref="E78:F80"/>
    <mergeCell ref="E81:F83"/>
    <mergeCell ref="K81:L83"/>
    <mergeCell ref="K78:L80"/>
    <mergeCell ref="E84:F86"/>
    <mergeCell ref="A85:D85"/>
    <mergeCell ref="A86:D86"/>
    <mergeCell ref="G78:H80"/>
    <mergeCell ref="I78:J80"/>
    <mergeCell ref="A79:D79"/>
    <mergeCell ref="A80:D80"/>
    <mergeCell ref="E74:F74"/>
    <mergeCell ref="A67:D67"/>
    <mergeCell ref="A71:D71"/>
    <mergeCell ref="I75:J77"/>
    <mergeCell ref="G75:H77"/>
    <mergeCell ref="A75:D75"/>
    <mergeCell ref="E75:F77"/>
    <mergeCell ref="E67:F69"/>
    <mergeCell ref="G67:H69"/>
    <mergeCell ref="A70:D70"/>
    <mergeCell ref="E70:F72"/>
    <mergeCell ref="K74:L74"/>
    <mergeCell ref="K67:L69"/>
    <mergeCell ref="A68:D68"/>
    <mergeCell ref="A69:D69"/>
    <mergeCell ref="G74:H74"/>
    <mergeCell ref="I74:J74"/>
    <mergeCell ref="A72:D72"/>
    <mergeCell ref="A73:L73"/>
    <mergeCell ref="A74:D74"/>
    <mergeCell ref="G70:H72"/>
    <mergeCell ref="I70:J72"/>
    <mergeCell ref="K70:L72"/>
    <mergeCell ref="K63:L63"/>
    <mergeCell ref="G64:H66"/>
    <mergeCell ref="I64:J66"/>
    <mergeCell ref="K64:L66"/>
    <mergeCell ref="I67:J69"/>
    <mergeCell ref="I63:J63"/>
    <mergeCell ref="A66:D66"/>
    <mergeCell ref="A63:D63"/>
    <mergeCell ref="E63:F63"/>
    <mergeCell ref="G63:H63"/>
    <mergeCell ref="A64:D64"/>
    <mergeCell ref="I59:J61"/>
    <mergeCell ref="K59:L61"/>
    <mergeCell ref="A60:D60"/>
    <mergeCell ref="A61:D61"/>
    <mergeCell ref="A59:D59"/>
    <mergeCell ref="G34:H34"/>
    <mergeCell ref="E64:F66"/>
    <mergeCell ref="A65:D65"/>
    <mergeCell ref="A53:D53"/>
    <mergeCell ref="G53:H55"/>
    <mergeCell ref="G56:H58"/>
    <mergeCell ref="A57:D57"/>
    <mergeCell ref="E59:F61"/>
    <mergeCell ref="G59:H61"/>
    <mergeCell ref="A62:L62"/>
    <mergeCell ref="A54:D54"/>
    <mergeCell ref="E53:F55"/>
    <mergeCell ref="K56:L58"/>
    <mergeCell ref="A56:D56"/>
    <mergeCell ref="E56:F58"/>
    <mergeCell ref="A58:D58"/>
    <mergeCell ref="A1:J1"/>
    <mergeCell ref="A2:L2"/>
    <mergeCell ref="B37:D37"/>
    <mergeCell ref="B38:D38"/>
    <mergeCell ref="I25:J25"/>
    <mergeCell ref="A8:D8"/>
    <mergeCell ref="A9:D9"/>
    <mergeCell ref="A18:D18"/>
    <mergeCell ref="G25:H25"/>
    <mergeCell ref="E25:F25"/>
    <mergeCell ref="I56:J58"/>
    <mergeCell ref="A52:D52"/>
    <mergeCell ref="E52:F52"/>
    <mergeCell ref="G52:H52"/>
    <mergeCell ref="I52:J52"/>
    <mergeCell ref="K46:L46"/>
    <mergeCell ref="A47:D47"/>
    <mergeCell ref="I47:J47"/>
    <mergeCell ref="K47:L47"/>
    <mergeCell ref="A46:D46"/>
    <mergeCell ref="I46:J46"/>
    <mergeCell ref="G46:H46"/>
    <mergeCell ref="G47:H47"/>
    <mergeCell ref="K52:L52"/>
    <mergeCell ref="K53:L55"/>
    <mergeCell ref="A50:L50"/>
    <mergeCell ref="A48:D48"/>
    <mergeCell ref="I48:J48"/>
    <mergeCell ref="K48:L48"/>
    <mergeCell ref="A55:D55"/>
    <mergeCell ref="I53:J55"/>
    <mergeCell ref="A51:L51"/>
    <mergeCell ref="K44:L44"/>
    <mergeCell ref="G44:H44"/>
    <mergeCell ref="A45:D45"/>
    <mergeCell ref="I45:J45"/>
    <mergeCell ref="G45:H45"/>
    <mergeCell ref="K45:L45"/>
    <mergeCell ref="I44:J44"/>
    <mergeCell ref="A44:D44"/>
    <mergeCell ref="A34:A35"/>
    <mergeCell ref="B34:D35"/>
    <mergeCell ref="B36:D36"/>
    <mergeCell ref="A42:L42"/>
    <mergeCell ref="A25:A26"/>
    <mergeCell ref="B39:D39"/>
    <mergeCell ref="A40:D40"/>
    <mergeCell ref="A33:D33"/>
    <mergeCell ref="K25:L25"/>
    <mergeCell ref="E43:F43"/>
    <mergeCell ref="A43:D43"/>
    <mergeCell ref="E34:F34"/>
    <mergeCell ref="A24:L24"/>
    <mergeCell ref="B25:D26"/>
    <mergeCell ref="I43:J43"/>
    <mergeCell ref="K43:L43"/>
    <mergeCell ref="K34:L34"/>
    <mergeCell ref="G43:H43"/>
    <mergeCell ref="I34:J34"/>
    <mergeCell ref="A20:D20"/>
    <mergeCell ref="A21:D21"/>
    <mergeCell ref="A19:D19"/>
    <mergeCell ref="A15:L15"/>
    <mergeCell ref="K16:L16"/>
    <mergeCell ref="A16:D17"/>
    <mergeCell ref="A22:D22"/>
    <mergeCell ref="K4:L4"/>
    <mergeCell ref="A10:D10"/>
    <mergeCell ref="A11:D11"/>
    <mergeCell ref="A12:D12"/>
    <mergeCell ref="A13:D13"/>
    <mergeCell ref="G16:H16"/>
    <mergeCell ref="I16:J16"/>
    <mergeCell ref="E16:F16"/>
    <mergeCell ref="A7:D7"/>
    <mergeCell ref="A3:L3"/>
    <mergeCell ref="G4:H4"/>
    <mergeCell ref="I4:J4"/>
    <mergeCell ref="A4:D5"/>
    <mergeCell ref="E4:F4"/>
    <mergeCell ref="A6:D6"/>
  </mergeCells>
  <printOptions horizontalCentered="1"/>
  <pageMargins left="0.1968503937007874" right="0" top="0.47" bottom="0.67" header="0.63" footer="0.4"/>
  <pageSetup horizontalDpi="600" verticalDpi="600" orientation="portrait" paperSize="9" scale="65" r:id="rId1"/>
  <headerFooter alignWithMargins="0">
    <oddHeader>&amp;CComune di</oddHeader>
    <oddFooter>&amp;L&amp;8&amp;F&amp;R&amp;8&amp;P</oddFooter>
  </headerFooter>
  <rowBreaks count="1" manualBreakCount="1">
    <brk id="48" max="255" man="1"/>
  </rowBreaks>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K67" sqref="K67"/>
    </sheetView>
  </sheetViews>
  <sheetFormatPr defaultColWidth="9.140625" defaultRowHeight="12.75"/>
  <cols>
    <col min="1" max="3" width="9.140625" style="1" customWidth="1"/>
    <col min="4" max="4" width="5.8515625" style="1" customWidth="1"/>
    <col min="5" max="7" width="9.140625" style="1" customWidth="1"/>
    <col min="8" max="8" width="10.140625" style="1" bestFit="1" customWidth="1"/>
    <col min="9" max="9" width="9.140625" style="1" customWidth="1"/>
    <col min="10" max="10" width="8.421875" style="1" customWidth="1"/>
    <col min="11" max="11" width="11.421875" style="1" customWidth="1"/>
    <col min="12" max="12" width="11.00390625" style="1" customWidth="1"/>
    <col min="13" max="13" width="9.140625" style="1" customWidth="1"/>
    <col min="14" max="14" width="19.00390625" style="1" bestFit="1" customWidth="1"/>
    <col min="15" max="16384" width="9.140625" style="1" customWidth="1"/>
  </cols>
  <sheetData>
    <row r="1" spans="1:12" ht="21.75" customHeight="1">
      <c r="A1" s="1354"/>
      <c r="B1" s="1366"/>
      <c r="C1" s="1366"/>
      <c r="D1" s="1366"/>
      <c r="E1" s="1366"/>
      <c r="F1" s="1366"/>
      <c r="G1" s="1366"/>
      <c r="H1" s="1366"/>
      <c r="I1" s="1366"/>
      <c r="J1" s="1366"/>
      <c r="K1" s="150" t="s">
        <v>419</v>
      </c>
      <c r="L1" s="151">
        <v>2015</v>
      </c>
    </row>
    <row r="2" spans="1:12" ht="24.75" customHeight="1" thickBot="1">
      <c r="A2" s="1412" t="s">
        <v>233</v>
      </c>
      <c r="B2" s="1413"/>
      <c r="C2" s="1413"/>
      <c r="D2" s="1413"/>
      <c r="E2" s="1413"/>
      <c r="F2" s="1413"/>
      <c r="G2" s="1413"/>
      <c r="H2" s="1413"/>
      <c r="I2" s="1413"/>
      <c r="J2" s="1413"/>
      <c r="K2" s="1413"/>
      <c r="L2" s="1414"/>
    </row>
    <row r="3" spans="1:13" ht="13.5" customHeight="1">
      <c r="A3" s="1362" t="s">
        <v>234</v>
      </c>
      <c r="B3" s="1363"/>
      <c r="C3" s="1363"/>
      <c r="D3" s="1363"/>
      <c r="E3" s="1363"/>
      <c r="F3" s="1363"/>
      <c r="G3" s="1363"/>
      <c r="H3" s="1363"/>
      <c r="I3" s="1363"/>
      <c r="J3" s="1363"/>
      <c r="K3" s="1363"/>
      <c r="L3" s="1364"/>
      <c r="M3" s="2"/>
    </row>
    <row r="4" spans="1:14" ht="15" customHeight="1">
      <c r="A4" s="1644" t="s">
        <v>1</v>
      </c>
      <c r="B4" s="1645"/>
      <c r="C4" s="1645"/>
      <c r="D4" s="1645"/>
      <c r="E4" s="1613">
        <f>$L$1-3</f>
        <v>2012</v>
      </c>
      <c r="F4" s="1613"/>
      <c r="G4" s="1613">
        <f>$L$1-2</f>
        <v>2013</v>
      </c>
      <c r="H4" s="1613"/>
      <c r="I4" s="1613">
        <f>$L$1-1</f>
        <v>2014</v>
      </c>
      <c r="J4" s="1613"/>
      <c r="K4" s="1638">
        <f>$L$1</f>
        <v>2015</v>
      </c>
      <c r="L4" s="1639"/>
      <c r="M4" s="2"/>
      <c r="N4" s="3"/>
    </row>
    <row r="5" spans="1:12" ht="12.75" customHeight="1">
      <c r="A5" s="1600" t="s">
        <v>928</v>
      </c>
      <c r="B5" s="1601"/>
      <c r="C5" s="1601"/>
      <c r="D5" s="1601"/>
      <c r="E5" s="1617">
        <v>0</v>
      </c>
      <c r="F5" s="1617"/>
      <c r="G5" s="1617">
        <v>0</v>
      </c>
      <c r="H5" s="1617"/>
      <c r="I5" s="1617">
        <v>0</v>
      </c>
      <c r="J5" s="1617"/>
      <c r="K5" s="1610">
        <v>0</v>
      </c>
      <c r="L5" s="1611"/>
    </row>
    <row r="6" spans="1:14" ht="12.75" customHeight="1">
      <c r="A6" s="1624" t="s">
        <v>361</v>
      </c>
      <c r="B6" s="1625"/>
      <c r="C6" s="1625"/>
      <c r="D6" s="1625"/>
      <c r="E6" s="1617">
        <v>6</v>
      </c>
      <c r="F6" s="1617"/>
      <c r="G6" s="1617">
        <v>6</v>
      </c>
      <c r="H6" s="1617"/>
      <c r="I6" s="1617">
        <v>6</v>
      </c>
      <c r="J6" s="1617"/>
      <c r="K6" s="1610">
        <v>6</v>
      </c>
      <c r="L6" s="1611"/>
      <c r="M6" s="64"/>
      <c r="N6" s="3"/>
    </row>
    <row r="7" spans="1:13" ht="12.75">
      <c r="A7" s="1624" t="s">
        <v>362</v>
      </c>
      <c r="B7" s="1625"/>
      <c r="C7" s="1625"/>
      <c r="D7" s="1625"/>
      <c r="E7" s="1617">
        <v>26</v>
      </c>
      <c r="F7" s="1617"/>
      <c r="G7" s="1617">
        <v>26</v>
      </c>
      <c r="H7" s="1617"/>
      <c r="I7" s="1617">
        <v>26</v>
      </c>
      <c r="J7" s="1617"/>
      <c r="K7" s="1610">
        <v>25</v>
      </c>
      <c r="L7" s="1611"/>
      <c r="M7" s="64"/>
    </row>
    <row r="8" spans="1:13" ht="12.75">
      <c r="A8" s="1660" t="s">
        <v>363</v>
      </c>
      <c r="B8" s="1661"/>
      <c r="C8" s="1661"/>
      <c r="D8" s="1661"/>
      <c r="E8" s="1662">
        <f>SUM(E5:F7)</f>
        <v>32</v>
      </c>
      <c r="F8" s="1662"/>
      <c r="G8" s="1662">
        <f>SUM(G5:G7)</f>
        <v>32</v>
      </c>
      <c r="H8" s="1662"/>
      <c r="I8" s="1662">
        <f>SUM(I5:J7)</f>
        <v>32</v>
      </c>
      <c r="J8" s="1662"/>
      <c r="K8" s="1662">
        <v>30</v>
      </c>
      <c r="L8" s="1663"/>
      <c r="M8" s="64"/>
    </row>
    <row r="9" spans="1:13" ht="12.75">
      <c r="A9" s="1654" t="s">
        <v>364</v>
      </c>
      <c r="B9" s="1655"/>
      <c r="C9" s="1655"/>
      <c r="D9" s="1655"/>
      <c r="E9" s="1604">
        <v>33</v>
      </c>
      <c r="F9" s="1605"/>
      <c r="G9" s="1604">
        <v>33</v>
      </c>
      <c r="H9" s="1605"/>
      <c r="I9" s="1604">
        <v>33</v>
      </c>
      <c r="J9" s="1605"/>
      <c r="K9" s="1604">
        <v>31</v>
      </c>
      <c r="L9" s="1606"/>
      <c r="M9" s="64"/>
    </row>
    <row r="10" spans="1:12" s="22" customFormat="1" ht="22.5" customHeight="1">
      <c r="A10" s="1635"/>
      <c r="B10" s="1636"/>
      <c r="C10" s="1636"/>
      <c r="D10" s="1636"/>
      <c r="E10" s="1636"/>
      <c r="F10" s="1636"/>
      <c r="G10" s="1636"/>
      <c r="H10" s="1636"/>
      <c r="I10" s="1636"/>
      <c r="J10" s="1636"/>
      <c r="K10" s="1636"/>
      <c r="L10" s="1637"/>
    </row>
    <row r="11" spans="1:12" ht="12.75">
      <c r="A11" s="1629" t="s">
        <v>238</v>
      </c>
      <c r="B11" s="1630"/>
      <c r="C11" s="1630"/>
      <c r="D11" s="1630"/>
      <c r="E11" s="1630"/>
      <c r="F11" s="1630"/>
      <c r="G11" s="1630"/>
      <c r="H11" s="1630"/>
      <c r="I11" s="1630"/>
      <c r="J11" s="1630"/>
      <c r="K11" s="1630"/>
      <c r="L11" s="1631"/>
    </row>
    <row r="12" spans="1:12" ht="12.75">
      <c r="A12" s="1644" t="s">
        <v>1</v>
      </c>
      <c r="B12" s="1645"/>
      <c r="C12" s="1645"/>
      <c r="D12" s="1645"/>
      <c r="E12" s="1613">
        <f>$L$1-3</f>
        <v>2012</v>
      </c>
      <c r="F12" s="1613"/>
      <c r="G12" s="1613">
        <f>$L$1-2</f>
        <v>2013</v>
      </c>
      <c r="H12" s="1613"/>
      <c r="I12" s="1613">
        <f>$L$1-1</f>
        <v>2014</v>
      </c>
      <c r="J12" s="1613"/>
      <c r="K12" s="1638">
        <f>$L$1</f>
        <v>2015</v>
      </c>
      <c r="L12" s="1639"/>
    </row>
    <row r="13" spans="1:12" ht="12.75">
      <c r="A13" s="1600" t="s">
        <v>235</v>
      </c>
      <c r="B13" s="1601"/>
      <c r="C13" s="1601"/>
      <c r="D13" s="1601"/>
      <c r="E13" s="1658">
        <v>0</v>
      </c>
      <c r="F13" s="1659"/>
      <c r="G13" s="1658">
        <v>0</v>
      </c>
      <c r="H13" s="1659"/>
      <c r="I13" s="1617">
        <v>0</v>
      </c>
      <c r="J13" s="1617"/>
      <c r="K13" s="1610">
        <v>0</v>
      </c>
      <c r="L13" s="1611"/>
    </row>
    <row r="14" spans="1:15" ht="12.75">
      <c r="A14" s="1624" t="s">
        <v>236</v>
      </c>
      <c r="B14" s="1625"/>
      <c r="C14" s="1625"/>
      <c r="D14" s="1625"/>
      <c r="E14" s="1658">
        <v>52.46</v>
      </c>
      <c r="F14" s="1659"/>
      <c r="G14" s="1658">
        <v>54</v>
      </c>
      <c r="H14" s="1659"/>
      <c r="I14" s="1617">
        <v>54.5</v>
      </c>
      <c r="J14" s="1617"/>
      <c r="K14" s="1610">
        <v>56</v>
      </c>
      <c r="L14" s="1611"/>
      <c r="O14" s="22"/>
    </row>
    <row r="15" spans="1:12" ht="12.75">
      <c r="A15" s="1624" t="s">
        <v>237</v>
      </c>
      <c r="B15" s="1625"/>
      <c r="C15" s="1625"/>
      <c r="D15" s="1625"/>
      <c r="E15" s="1658">
        <v>46</v>
      </c>
      <c r="F15" s="1659"/>
      <c r="G15" s="1658">
        <v>47</v>
      </c>
      <c r="H15" s="1659"/>
      <c r="I15" s="1617">
        <v>47.5</v>
      </c>
      <c r="J15" s="1617"/>
      <c r="K15" s="1610">
        <v>48.44</v>
      </c>
      <c r="L15" s="1611"/>
    </row>
    <row r="16" spans="1:15" ht="12.75">
      <c r="A16" s="1654" t="s">
        <v>239</v>
      </c>
      <c r="B16" s="1655"/>
      <c r="C16" s="1655"/>
      <c r="D16" s="1655"/>
      <c r="E16" s="1656">
        <f>SUM(E13:F15)/2</f>
        <v>49.230000000000004</v>
      </c>
      <c r="F16" s="1656"/>
      <c r="G16" s="1656">
        <f>SUM(G13:H15)/2</f>
        <v>50.5</v>
      </c>
      <c r="H16" s="1656"/>
      <c r="I16" s="1656">
        <f>SUM(I13:J15)/2</f>
        <v>51</v>
      </c>
      <c r="J16" s="1656"/>
      <c r="K16" s="1656">
        <f>SUM(K13:L15)/2</f>
        <v>52.22</v>
      </c>
      <c r="L16" s="1657"/>
      <c r="O16" s="168"/>
    </row>
    <row r="17" spans="1:12" ht="32.25" customHeight="1">
      <c r="A17" s="1635"/>
      <c r="B17" s="1636"/>
      <c r="C17" s="1636"/>
      <c r="D17" s="1636"/>
      <c r="E17" s="1636"/>
      <c r="F17" s="1636"/>
      <c r="G17" s="1636"/>
      <c r="H17" s="1636"/>
      <c r="I17" s="1636"/>
      <c r="J17" s="1636"/>
      <c r="K17" s="1636"/>
      <c r="L17" s="1637"/>
    </row>
    <row r="18" spans="1:12" ht="12.75">
      <c r="A18" s="1629" t="s">
        <v>240</v>
      </c>
      <c r="B18" s="1630"/>
      <c r="C18" s="1630"/>
      <c r="D18" s="1630"/>
      <c r="E18" s="1630"/>
      <c r="F18" s="1630"/>
      <c r="G18" s="1630"/>
      <c r="H18" s="1630"/>
      <c r="I18" s="1630"/>
      <c r="J18" s="1630"/>
      <c r="K18" s="1630"/>
      <c r="L18" s="1631"/>
    </row>
    <row r="19" spans="1:12" ht="12.75">
      <c r="A19" s="1644" t="s">
        <v>1</v>
      </c>
      <c r="B19" s="1645"/>
      <c r="C19" s="1645"/>
      <c r="D19" s="1645"/>
      <c r="E19" s="1613">
        <f>$L$1-3</f>
        <v>2012</v>
      </c>
      <c r="F19" s="1613"/>
      <c r="G19" s="1613">
        <f>$L$1-2</f>
        <v>2013</v>
      </c>
      <c r="H19" s="1613"/>
      <c r="I19" s="1613">
        <f>$L$1-1</f>
        <v>2014</v>
      </c>
      <c r="J19" s="1613"/>
      <c r="K19" s="1638">
        <f>$L$1</f>
        <v>2015</v>
      </c>
      <c r="L19" s="1639"/>
    </row>
    <row r="20" spans="1:12" ht="12.75">
      <c r="A20" s="1600" t="s">
        <v>241</v>
      </c>
      <c r="B20" s="1601"/>
      <c r="C20" s="1601"/>
      <c r="D20" s="1601"/>
      <c r="E20" s="1651">
        <v>0.1696</v>
      </c>
      <c r="F20" s="1652"/>
      <c r="G20" s="1651">
        <v>0.1861</v>
      </c>
      <c r="H20" s="1652">
        <f>(E20+F20+G20)/3</f>
        <v>0.11856666666666667</v>
      </c>
      <c r="I20" s="1653">
        <v>0.1486</v>
      </c>
      <c r="J20" s="1653">
        <v>0</v>
      </c>
      <c r="K20" s="1646">
        <v>0.1556</v>
      </c>
      <c r="L20" s="1647"/>
    </row>
    <row r="21" spans="1:12" ht="13.5" thickBot="1">
      <c r="A21" s="1640" t="s">
        <v>242</v>
      </c>
      <c r="B21" s="1641"/>
      <c r="C21" s="1641"/>
      <c r="D21" s="1641"/>
      <c r="E21" s="1642">
        <v>0.0339</v>
      </c>
      <c r="F21" s="1643">
        <v>0</v>
      </c>
      <c r="G21" s="1642">
        <v>0.0392</v>
      </c>
      <c r="H21" s="1643">
        <f>(E21+F21+G21)/3</f>
        <v>0.024366666666666665</v>
      </c>
      <c r="I21" s="1648">
        <v>0.0229</v>
      </c>
      <c r="J21" s="1648">
        <v>0</v>
      </c>
      <c r="K21" s="1649">
        <v>0.0355</v>
      </c>
      <c r="L21" s="1650"/>
    </row>
    <row r="23" spans="1:12" ht="12.75">
      <c r="A23" s="1612"/>
      <c r="B23" s="1612"/>
      <c r="C23" s="1612"/>
      <c r="D23" s="1612"/>
      <c r="E23" s="1612"/>
      <c r="F23" s="1612"/>
      <c r="G23" s="1612"/>
      <c r="H23" s="1612"/>
      <c r="I23" s="1612"/>
      <c r="J23" s="1612"/>
      <c r="K23" s="1612"/>
      <c r="L23" s="1612"/>
    </row>
    <row r="25" ht="13.5" thickBot="1"/>
    <row r="26" spans="1:12" ht="12.75">
      <c r="A26" s="1362" t="s">
        <v>243</v>
      </c>
      <c r="B26" s="1363"/>
      <c r="C26" s="1363"/>
      <c r="D26" s="1363"/>
      <c r="E26" s="1363"/>
      <c r="F26" s="1363"/>
      <c r="G26" s="1363"/>
      <c r="H26" s="1363"/>
      <c r="I26" s="1363"/>
      <c r="J26" s="1363"/>
      <c r="K26" s="1363"/>
      <c r="L26" s="1364"/>
    </row>
    <row r="27" spans="1:12" ht="12.75">
      <c r="A27" s="1644" t="s">
        <v>1</v>
      </c>
      <c r="B27" s="1645"/>
      <c r="C27" s="1645"/>
      <c r="D27" s="1645"/>
      <c r="E27" s="1613">
        <f>$L$1-3</f>
        <v>2012</v>
      </c>
      <c r="F27" s="1613"/>
      <c r="G27" s="1613">
        <f>$L$1-2</f>
        <v>2013</v>
      </c>
      <c r="H27" s="1613"/>
      <c r="I27" s="1613">
        <f>$L$1-1</f>
        <v>2014</v>
      </c>
      <c r="J27" s="1613"/>
      <c r="K27" s="1638">
        <f>$L$1</f>
        <v>2015</v>
      </c>
      <c r="L27" s="1639"/>
    </row>
    <row r="28" spans="1:12" ht="12.75" customHeight="1">
      <c r="A28" s="1600" t="s">
        <v>244</v>
      </c>
      <c r="B28" s="1601"/>
      <c r="C28" s="1601"/>
      <c r="D28" s="1601"/>
      <c r="E28" s="1607">
        <v>1241606.09</v>
      </c>
      <c r="F28" s="1607"/>
      <c r="G28" s="1607">
        <v>1217258.41</v>
      </c>
      <c r="H28" s="1607"/>
      <c r="I28" s="1607">
        <v>1190255.07</v>
      </c>
      <c r="J28" s="1607"/>
      <c r="K28" s="1608">
        <v>1149280.36</v>
      </c>
      <c r="L28" s="1609"/>
    </row>
    <row r="29" spans="1:12" ht="12.75" customHeight="1">
      <c r="A29" s="1600" t="s">
        <v>245</v>
      </c>
      <c r="B29" s="1601"/>
      <c r="C29" s="1601"/>
      <c r="D29" s="1601"/>
      <c r="E29" s="1607">
        <v>5500</v>
      </c>
      <c r="F29" s="1607"/>
      <c r="G29" s="1607">
        <v>5000</v>
      </c>
      <c r="H29" s="1607"/>
      <c r="I29" s="1607">
        <v>5000</v>
      </c>
      <c r="J29" s="1607"/>
      <c r="K29" s="1608">
        <v>5000</v>
      </c>
      <c r="L29" s="1609"/>
    </row>
    <row r="30" spans="1:12" ht="12.75" customHeight="1" thickBot="1">
      <c r="A30" s="1619" t="s">
        <v>246</v>
      </c>
      <c r="B30" s="1620"/>
      <c r="C30" s="1620"/>
      <c r="D30" s="1620"/>
      <c r="E30" s="1618">
        <v>4748</v>
      </c>
      <c r="F30" s="1618"/>
      <c r="G30" s="1618">
        <v>4789.06</v>
      </c>
      <c r="H30" s="1618"/>
      <c r="I30" s="1618">
        <v>4931</v>
      </c>
      <c r="J30" s="1618"/>
      <c r="K30" s="1602">
        <v>4764.5</v>
      </c>
      <c r="L30" s="1603"/>
    </row>
    <row r="32" ht="13.5" thickBot="1"/>
    <row r="33" spans="1:12" ht="12.75">
      <c r="A33" s="1632" t="s">
        <v>247</v>
      </c>
      <c r="B33" s="1633"/>
      <c r="C33" s="1633"/>
      <c r="D33" s="1633"/>
      <c r="E33" s="1633"/>
      <c r="F33" s="1633"/>
      <c r="G33" s="1633"/>
      <c r="H33" s="1633"/>
      <c r="I33" s="1633"/>
      <c r="J33" s="1633"/>
      <c r="K33" s="1633"/>
      <c r="L33" s="1634"/>
    </row>
    <row r="34" spans="1:12" ht="12.75">
      <c r="A34" s="1626" t="s">
        <v>1</v>
      </c>
      <c r="B34" s="1627"/>
      <c r="C34" s="1627"/>
      <c r="D34" s="1628"/>
      <c r="E34" s="1613">
        <f>$L$1-3</f>
        <v>2012</v>
      </c>
      <c r="F34" s="1613"/>
      <c r="G34" s="1613">
        <f>$L$1-2</f>
        <v>2013</v>
      </c>
      <c r="H34" s="1613"/>
      <c r="I34" s="1613">
        <f>$L$1-1</f>
        <v>2014</v>
      </c>
      <c r="J34" s="1613"/>
      <c r="K34" s="1613">
        <f>$L$1</f>
        <v>2015</v>
      </c>
      <c r="L34" s="1614"/>
    </row>
    <row r="35" spans="1:12" ht="12.75" customHeight="1">
      <c r="A35" s="1578" t="s">
        <v>248</v>
      </c>
      <c r="B35" s="1579"/>
      <c r="C35" s="1579"/>
      <c r="D35" s="1580"/>
      <c r="E35" s="1504">
        <f>E28/'Economico Patrimoniale'!E18</f>
        <v>0.2093127569809976</v>
      </c>
      <c r="F35" s="1505"/>
      <c r="G35" s="1504">
        <f>G28/'Economico Patrimoniale'!G18</f>
        <v>0.20287418323747294</v>
      </c>
      <c r="H35" s="1505"/>
      <c r="I35" s="1504">
        <f>I28/'Economico Patrimoniale'!I18</f>
        <v>0.23215482378941718</v>
      </c>
      <c r="J35" s="1505"/>
      <c r="K35" s="1518">
        <f>K28/'Economico Patrimoniale'!K18</f>
        <v>0.22721385928822974</v>
      </c>
      <c r="L35" s="1519"/>
    </row>
    <row r="36" spans="1:12" ht="12.75" customHeight="1">
      <c r="A36" s="1582" t="s">
        <v>1201</v>
      </c>
      <c r="B36" s="1583"/>
      <c r="C36" s="1583"/>
      <c r="D36" s="1584"/>
      <c r="E36" s="1504"/>
      <c r="F36" s="1505"/>
      <c r="G36" s="1504"/>
      <c r="H36" s="1505"/>
      <c r="I36" s="1504"/>
      <c r="J36" s="1505"/>
      <c r="K36" s="1518"/>
      <c r="L36" s="1519"/>
    </row>
    <row r="37" spans="1:12" ht="12.75" customHeight="1">
      <c r="A37" s="1585" t="s">
        <v>474</v>
      </c>
      <c r="B37" s="1586"/>
      <c r="C37" s="1586"/>
      <c r="D37" s="1587"/>
      <c r="E37" s="1504"/>
      <c r="F37" s="1505"/>
      <c r="G37" s="1504"/>
      <c r="H37" s="1505"/>
      <c r="I37" s="1504"/>
      <c r="J37" s="1505"/>
      <c r="K37" s="1518"/>
      <c r="L37" s="1519"/>
    </row>
    <row r="38" spans="1:12" ht="12.75">
      <c r="A38" s="1578" t="s">
        <v>249</v>
      </c>
      <c r="B38" s="1579"/>
      <c r="C38" s="1579"/>
      <c r="D38" s="1580"/>
      <c r="E38" s="1591">
        <f>E28/E8</f>
        <v>38800.1903125</v>
      </c>
      <c r="F38" s="1592"/>
      <c r="G38" s="1591">
        <f>G28/G8</f>
        <v>38039.3253125</v>
      </c>
      <c r="H38" s="1592"/>
      <c r="I38" s="1591">
        <f>I28/I8</f>
        <v>37195.4709375</v>
      </c>
      <c r="J38" s="1592"/>
      <c r="K38" s="1595">
        <f>K28/K8</f>
        <v>38309.34533333334</v>
      </c>
      <c r="L38" s="1596"/>
    </row>
    <row r="39" spans="1:12" ht="12.75">
      <c r="A39" s="1582" t="s">
        <v>1201</v>
      </c>
      <c r="B39" s="1583"/>
      <c r="C39" s="1583"/>
      <c r="D39" s="1584"/>
      <c r="E39" s="1593"/>
      <c r="F39" s="1567"/>
      <c r="G39" s="1593"/>
      <c r="H39" s="1567"/>
      <c r="I39" s="1593"/>
      <c r="J39" s="1567"/>
      <c r="K39" s="1571"/>
      <c r="L39" s="1572"/>
    </row>
    <row r="40" spans="1:12" ht="12.75">
      <c r="A40" s="1585" t="s">
        <v>965</v>
      </c>
      <c r="B40" s="1586"/>
      <c r="C40" s="1586"/>
      <c r="D40" s="1587"/>
      <c r="E40" s="1593"/>
      <c r="F40" s="1567"/>
      <c r="G40" s="1593"/>
      <c r="H40" s="1567"/>
      <c r="I40" s="1593"/>
      <c r="J40" s="1567"/>
      <c r="K40" s="1571"/>
      <c r="L40" s="1572"/>
    </row>
    <row r="41" spans="1:12" ht="12.75" customHeight="1">
      <c r="A41" s="1588" t="s">
        <v>251</v>
      </c>
      <c r="B41" s="1589"/>
      <c r="C41" s="1589"/>
      <c r="D41" s="1590"/>
      <c r="E41" s="1591">
        <f>E28/Caratteristiche!G5</f>
        <v>144.13815765033667</v>
      </c>
      <c r="F41" s="1592"/>
      <c r="G41" s="1591">
        <f>G28/Caratteristiche!I5</f>
        <v>140.83748814069187</v>
      </c>
      <c r="H41" s="1592"/>
      <c r="I41" s="1591">
        <f>I28/Caratteristiche!K5</f>
        <v>138.5467431032476</v>
      </c>
      <c r="J41" s="1592"/>
      <c r="K41" s="1571">
        <f>K28/Caratteristiche!M5</f>
        <v>133.57512319851233</v>
      </c>
      <c r="L41" s="1572"/>
    </row>
    <row r="42" spans="1:12" ht="12.75" customHeight="1">
      <c r="A42" s="1582" t="s">
        <v>1201</v>
      </c>
      <c r="B42" s="1583"/>
      <c r="C42" s="1583"/>
      <c r="D42" s="1584"/>
      <c r="E42" s="1593"/>
      <c r="F42" s="1567"/>
      <c r="G42" s="1593"/>
      <c r="H42" s="1567"/>
      <c r="I42" s="1593"/>
      <c r="J42" s="1567"/>
      <c r="K42" s="1571"/>
      <c r="L42" s="1572"/>
    </row>
    <row r="43" spans="1:12" ht="13.5" customHeight="1">
      <c r="A43" s="1585" t="s">
        <v>395</v>
      </c>
      <c r="B43" s="1586"/>
      <c r="C43" s="1586"/>
      <c r="D43" s="1587"/>
      <c r="E43" s="1593"/>
      <c r="F43" s="1567"/>
      <c r="G43" s="1593"/>
      <c r="H43" s="1567"/>
      <c r="I43" s="1593"/>
      <c r="J43" s="1567"/>
      <c r="K43" s="1571"/>
      <c r="L43" s="1572"/>
    </row>
    <row r="44" spans="1:12" ht="12.75" customHeight="1">
      <c r="A44" s="1588" t="s">
        <v>252</v>
      </c>
      <c r="B44" s="1589"/>
      <c r="C44" s="1589"/>
      <c r="D44" s="1590"/>
      <c r="E44" s="1594">
        <f>Caratteristiche!G5/E8</f>
        <v>269.1875</v>
      </c>
      <c r="F44" s="1594"/>
      <c r="G44" s="1594">
        <f>Caratteristiche!I5/Organizzazione!G8</f>
        <v>270.09375</v>
      </c>
      <c r="H44" s="1594"/>
      <c r="I44" s="1594">
        <f>Caratteristiche!K5/I8</f>
        <v>268.46875</v>
      </c>
      <c r="J44" s="1594"/>
      <c r="K44" s="1598">
        <f>Caratteristiche!K5/K8</f>
        <v>286.3666666666667</v>
      </c>
      <c r="L44" s="1599"/>
    </row>
    <row r="45" spans="1:13" ht="12.75" customHeight="1">
      <c r="A45" s="1582" t="s">
        <v>395</v>
      </c>
      <c r="B45" s="1583"/>
      <c r="C45" s="1583"/>
      <c r="D45" s="1584"/>
      <c r="E45" s="1594"/>
      <c r="F45" s="1594"/>
      <c r="G45" s="1594"/>
      <c r="H45" s="1594"/>
      <c r="I45" s="1594"/>
      <c r="J45" s="1594"/>
      <c r="K45" s="1598"/>
      <c r="L45" s="1599"/>
      <c r="M45" s="171"/>
    </row>
    <row r="46" spans="1:12" ht="12.75" customHeight="1">
      <c r="A46" s="1585" t="s">
        <v>965</v>
      </c>
      <c r="B46" s="1586"/>
      <c r="C46" s="1586"/>
      <c r="D46" s="1587"/>
      <c r="E46" s="1594"/>
      <c r="F46" s="1594"/>
      <c r="G46" s="1594"/>
      <c r="H46" s="1594"/>
      <c r="I46" s="1594"/>
      <c r="J46" s="1594"/>
      <c r="K46" s="1598"/>
      <c r="L46" s="1599"/>
    </row>
    <row r="47" spans="1:12" ht="12.75" customHeight="1">
      <c r="A47" s="1578" t="s">
        <v>253</v>
      </c>
      <c r="B47" s="1579"/>
      <c r="C47" s="1579"/>
      <c r="D47" s="1580"/>
      <c r="E47" s="1581" t="e">
        <f>E7/E5</f>
        <v>#DIV/0!</v>
      </c>
      <c r="F47" s="1581"/>
      <c r="G47" s="1581" t="e">
        <f>G7/G5</f>
        <v>#DIV/0!</v>
      </c>
      <c r="H47" s="1581"/>
      <c r="I47" s="1581" t="e">
        <f>I7/I5</f>
        <v>#DIV/0!</v>
      </c>
      <c r="J47" s="1581"/>
      <c r="K47" s="1615" t="e">
        <f>K7/K5</f>
        <v>#DIV/0!</v>
      </c>
      <c r="L47" s="1616"/>
    </row>
    <row r="48" spans="1:12" ht="12.75" customHeight="1">
      <c r="A48" s="1582" t="s">
        <v>250</v>
      </c>
      <c r="B48" s="1583"/>
      <c r="C48" s="1583"/>
      <c r="D48" s="1584"/>
      <c r="E48" s="1581"/>
      <c r="F48" s="1581"/>
      <c r="G48" s="1581"/>
      <c r="H48" s="1581"/>
      <c r="I48" s="1581"/>
      <c r="J48" s="1581"/>
      <c r="K48" s="1615"/>
      <c r="L48" s="1616"/>
    </row>
    <row r="49" spans="1:12" ht="12.75" customHeight="1">
      <c r="A49" s="1585" t="s">
        <v>254</v>
      </c>
      <c r="B49" s="1586"/>
      <c r="C49" s="1586"/>
      <c r="D49" s="1587"/>
      <c r="E49" s="1581"/>
      <c r="F49" s="1581"/>
      <c r="G49" s="1581"/>
      <c r="H49" s="1581"/>
      <c r="I49" s="1581"/>
      <c r="J49" s="1581"/>
      <c r="K49" s="1615"/>
      <c r="L49" s="1616"/>
    </row>
    <row r="50" spans="1:12" ht="12.75" customHeight="1">
      <c r="A50" s="1588" t="s">
        <v>255</v>
      </c>
      <c r="B50" s="1589"/>
      <c r="C50" s="1589"/>
      <c r="D50" s="1590"/>
      <c r="E50" s="1581">
        <f>E7/E6</f>
        <v>4.333333333333333</v>
      </c>
      <c r="F50" s="1581"/>
      <c r="G50" s="1581">
        <f>G7/G6</f>
        <v>4.333333333333333</v>
      </c>
      <c r="H50" s="1581"/>
      <c r="I50" s="1581">
        <f>I7/I6</f>
        <v>4.333333333333333</v>
      </c>
      <c r="J50" s="1581"/>
      <c r="K50" s="1615">
        <f>K7/K6</f>
        <v>4.166666666666667</v>
      </c>
      <c r="L50" s="1616"/>
    </row>
    <row r="51" spans="1:12" ht="12.75" customHeight="1">
      <c r="A51" s="1582" t="s">
        <v>250</v>
      </c>
      <c r="B51" s="1583"/>
      <c r="C51" s="1583"/>
      <c r="D51" s="1584"/>
      <c r="E51" s="1581"/>
      <c r="F51" s="1581"/>
      <c r="G51" s="1581"/>
      <c r="H51" s="1581"/>
      <c r="I51" s="1581"/>
      <c r="J51" s="1581"/>
      <c r="K51" s="1615"/>
      <c r="L51" s="1616"/>
    </row>
    <row r="52" spans="1:12" ht="13.5" customHeight="1">
      <c r="A52" s="1597" t="s">
        <v>256</v>
      </c>
      <c r="B52" s="1583"/>
      <c r="C52" s="1583"/>
      <c r="D52" s="1584"/>
      <c r="E52" s="1581"/>
      <c r="F52" s="1581"/>
      <c r="G52" s="1581"/>
      <c r="H52" s="1581"/>
      <c r="I52" s="1581"/>
      <c r="J52" s="1581"/>
      <c r="K52" s="1615"/>
      <c r="L52" s="1616"/>
    </row>
    <row r="53" spans="1:12" ht="12.75">
      <c r="A53" s="1578" t="s">
        <v>257</v>
      </c>
      <c r="B53" s="1579"/>
      <c r="C53" s="1579"/>
      <c r="D53" s="1580"/>
      <c r="E53" s="1505">
        <f>E30/E29</f>
        <v>0.8632727272727273</v>
      </c>
      <c r="F53" s="1505"/>
      <c r="G53" s="1505">
        <f>G30/G29</f>
        <v>0.9578120000000001</v>
      </c>
      <c r="H53" s="1505"/>
      <c r="I53" s="1505">
        <f>I30/I29</f>
        <v>0.9862</v>
      </c>
      <c r="J53" s="1505"/>
      <c r="K53" s="1518">
        <f>K30/K29</f>
        <v>0.9529</v>
      </c>
      <c r="L53" s="1519"/>
    </row>
    <row r="54" spans="1:12" ht="12.75">
      <c r="A54" s="1582" t="s">
        <v>258</v>
      </c>
      <c r="B54" s="1583"/>
      <c r="C54" s="1583"/>
      <c r="D54" s="1584"/>
      <c r="E54" s="1505"/>
      <c r="F54" s="1505"/>
      <c r="G54" s="1505"/>
      <c r="H54" s="1505"/>
      <c r="I54" s="1505"/>
      <c r="J54" s="1505"/>
      <c r="K54" s="1518"/>
      <c r="L54" s="1519"/>
    </row>
    <row r="55" spans="1:12" ht="12.75">
      <c r="A55" s="1585" t="s">
        <v>259</v>
      </c>
      <c r="B55" s="1586"/>
      <c r="C55" s="1586"/>
      <c r="D55" s="1587"/>
      <c r="E55" s="1505"/>
      <c r="F55" s="1505"/>
      <c r="G55" s="1505"/>
      <c r="H55" s="1505"/>
      <c r="I55" s="1505"/>
      <c r="J55" s="1505"/>
      <c r="K55" s="1518"/>
      <c r="L55" s="1519"/>
    </row>
    <row r="56" spans="1:12" ht="12.75">
      <c r="A56" s="1578" t="s">
        <v>260</v>
      </c>
      <c r="B56" s="1579"/>
      <c r="C56" s="1579"/>
      <c r="D56" s="1580"/>
      <c r="E56" s="1567">
        <f>E30/E8</f>
        <v>148.375</v>
      </c>
      <c r="F56" s="1567"/>
      <c r="G56" s="1567">
        <f>G30/G8</f>
        <v>149.658125</v>
      </c>
      <c r="H56" s="1567"/>
      <c r="I56" s="1567">
        <f>I30/I8</f>
        <v>154.09375</v>
      </c>
      <c r="J56" s="1567"/>
      <c r="K56" s="1571">
        <f>K30/K8</f>
        <v>158.81666666666666</v>
      </c>
      <c r="L56" s="1572"/>
    </row>
    <row r="57" spans="1:12" ht="12.75">
      <c r="A57" s="1582" t="s">
        <v>261</v>
      </c>
      <c r="B57" s="1583"/>
      <c r="C57" s="1583"/>
      <c r="D57" s="1584"/>
      <c r="E57" s="1567"/>
      <c r="F57" s="1567"/>
      <c r="G57" s="1567"/>
      <c r="H57" s="1567"/>
      <c r="I57" s="1567"/>
      <c r="J57" s="1567"/>
      <c r="K57" s="1571"/>
      <c r="L57" s="1572"/>
    </row>
    <row r="58" spans="1:12" ht="12.75">
      <c r="A58" s="1585" t="s">
        <v>250</v>
      </c>
      <c r="B58" s="1586"/>
      <c r="C58" s="1586"/>
      <c r="D58" s="1587"/>
      <c r="E58" s="1567"/>
      <c r="F58" s="1567"/>
      <c r="G58" s="1567"/>
      <c r="H58" s="1567"/>
      <c r="I58" s="1567"/>
      <c r="J58" s="1567"/>
      <c r="K58" s="1571"/>
      <c r="L58" s="1572"/>
    </row>
    <row r="59" spans="1:12" ht="12.75">
      <c r="A59" s="1588" t="s">
        <v>262</v>
      </c>
      <c r="B59" s="1589"/>
      <c r="C59" s="1589"/>
      <c r="D59" s="1590"/>
      <c r="E59" s="1505">
        <f>E30/E28</f>
        <v>0.003824079181183784</v>
      </c>
      <c r="F59" s="1505"/>
      <c r="G59" s="1505">
        <f>G30/G28</f>
        <v>0.0039343001951409814</v>
      </c>
      <c r="H59" s="1505"/>
      <c r="I59" s="1505">
        <f>I30/I28</f>
        <v>0.004142809490406119</v>
      </c>
      <c r="J59" s="1505"/>
      <c r="K59" s="1518">
        <f>K30/K28</f>
        <v>0.0041456377101928375</v>
      </c>
      <c r="L59" s="1519"/>
    </row>
    <row r="60" spans="1:12" ht="12.75">
      <c r="A60" s="1582" t="s">
        <v>261</v>
      </c>
      <c r="B60" s="1583"/>
      <c r="C60" s="1583"/>
      <c r="D60" s="1584"/>
      <c r="E60" s="1505"/>
      <c r="F60" s="1505"/>
      <c r="G60" s="1505"/>
      <c r="H60" s="1505"/>
      <c r="I60" s="1505"/>
      <c r="J60" s="1505"/>
      <c r="K60" s="1518"/>
      <c r="L60" s="1519"/>
    </row>
    <row r="61" spans="1:12" ht="13.5" thickBot="1">
      <c r="A61" s="1621" t="s">
        <v>1201</v>
      </c>
      <c r="B61" s="1622"/>
      <c r="C61" s="1622"/>
      <c r="D61" s="1623"/>
      <c r="E61" s="1552"/>
      <c r="F61" s="1552"/>
      <c r="G61" s="1552"/>
      <c r="H61" s="1552"/>
      <c r="I61" s="1552"/>
      <c r="J61" s="1552"/>
      <c r="K61" s="1559"/>
      <c r="L61" s="1560"/>
    </row>
    <row r="64" spans="1:12" ht="12.75">
      <c r="A64" s="1612"/>
      <c r="B64" s="1612"/>
      <c r="C64" s="1612"/>
      <c r="D64" s="1612"/>
      <c r="E64" s="1612"/>
      <c r="F64" s="1612"/>
      <c r="G64" s="1612"/>
      <c r="H64" s="1612"/>
      <c r="I64" s="1612"/>
      <c r="J64" s="1612"/>
      <c r="K64" s="1612"/>
      <c r="L64" s="1612"/>
    </row>
  </sheetData>
  <sheetProtection selectLockedCells="1"/>
  <mergeCells count="169">
    <mergeCell ref="E12:F12"/>
    <mergeCell ref="G12:H12"/>
    <mergeCell ref="I12:J12"/>
    <mergeCell ref="K12:L12"/>
    <mergeCell ref="I7:J7"/>
    <mergeCell ref="K7:L7"/>
    <mergeCell ref="E8:F8"/>
    <mergeCell ref="G8:H8"/>
    <mergeCell ref="I8:J8"/>
    <mergeCell ref="K8:L8"/>
    <mergeCell ref="A7:D7"/>
    <mergeCell ref="A8:D8"/>
    <mergeCell ref="E7:F7"/>
    <mergeCell ref="G7:H7"/>
    <mergeCell ref="A15:D15"/>
    <mergeCell ref="E15:F15"/>
    <mergeCell ref="G15:H15"/>
    <mergeCell ref="A9:D9"/>
    <mergeCell ref="E9:F9"/>
    <mergeCell ref="A14:D14"/>
    <mergeCell ref="A13:D13"/>
    <mergeCell ref="E13:F13"/>
    <mergeCell ref="G13:H13"/>
    <mergeCell ref="I13:J13"/>
    <mergeCell ref="K15:L15"/>
    <mergeCell ref="K13:L13"/>
    <mergeCell ref="E14:F14"/>
    <mergeCell ref="G14:H14"/>
    <mergeCell ref="I14:J14"/>
    <mergeCell ref="K14:L14"/>
    <mergeCell ref="A16:D16"/>
    <mergeCell ref="E16:F16"/>
    <mergeCell ref="G16:H16"/>
    <mergeCell ref="I16:J16"/>
    <mergeCell ref="K16:L16"/>
    <mergeCell ref="G19:H19"/>
    <mergeCell ref="E19:F19"/>
    <mergeCell ref="A53:D53"/>
    <mergeCell ref="E53:F55"/>
    <mergeCell ref="G53:H55"/>
    <mergeCell ref="A54:D54"/>
    <mergeCell ref="A55:D55"/>
    <mergeCell ref="A17:L17"/>
    <mergeCell ref="A20:D20"/>
    <mergeCell ref="E20:F20"/>
    <mergeCell ref="G20:H20"/>
    <mergeCell ref="I20:J20"/>
    <mergeCell ref="I5:J5"/>
    <mergeCell ref="I4:J4"/>
    <mergeCell ref="I19:J19"/>
    <mergeCell ref="K19:L19"/>
    <mergeCell ref="G21:H21"/>
    <mergeCell ref="I21:J21"/>
    <mergeCell ref="K21:L21"/>
    <mergeCell ref="I15:J15"/>
    <mergeCell ref="A11:L11"/>
    <mergeCell ref="A12:D12"/>
    <mergeCell ref="K20:L20"/>
    <mergeCell ref="A1:J1"/>
    <mergeCell ref="A4:D4"/>
    <mergeCell ref="A2:L2"/>
    <mergeCell ref="G6:H6"/>
    <mergeCell ref="I6:J6"/>
    <mergeCell ref="E6:F6"/>
    <mergeCell ref="K5:L5"/>
    <mergeCell ref="A3:L3"/>
    <mergeCell ref="A19:D19"/>
    <mergeCell ref="I27:J27"/>
    <mergeCell ref="A26:L26"/>
    <mergeCell ref="A27:D27"/>
    <mergeCell ref="A28:D28"/>
    <mergeCell ref="A23:L23"/>
    <mergeCell ref="E27:F27"/>
    <mergeCell ref="K27:L27"/>
    <mergeCell ref="E21:F21"/>
    <mergeCell ref="E28:F28"/>
    <mergeCell ref="G28:H28"/>
    <mergeCell ref="G27:H27"/>
    <mergeCell ref="E35:F37"/>
    <mergeCell ref="E30:F30"/>
    <mergeCell ref="A56:D56"/>
    <mergeCell ref="E56:F58"/>
    <mergeCell ref="G56:H58"/>
    <mergeCell ref="I56:J58"/>
    <mergeCell ref="A57:D57"/>
    <mergeCell ref="A58:D58"/>
    <mergeCell ref="A35:D35"/>
    <mergeCell ref="A36:D36"/>
    <mergeCell ref="E34:F34"/>
    <mergeCell ref="E4:F4"/>
    <mergeCell ref="G4:H4"/>
    <mergeCell ref="A10:L10"/>
    <mergeCell ref="I28:J28"/>
    <mergeCell ref="K4:L4"/>
    <mergeCell ref="G34:H34"/>
    <mergeCell ref="A21:D21"/>
    <mergeCell ref="I34:J34"/>
    <mergeCell ref="A34:D34"/>
    <mergeCell ref="A18:L18"/>
    <mergeCell ref="A38:D38"/>
    <mergeCell ref="E38:F40"/>
    <mergeCell ref="A40:D40"/>
    <mergeCell ref="E29:F29"/>
    <mergeCell ref="G29:H29"/>
    <mergeCell ref="A33:L33"/>
    <mergeCell ref="I30:J30"/>
    <mergeCell ref="E5:F5"/>
    <mergeCell ref="G5:H5"/>
    <mergeCell ref="A29:D29"/>
    <mergeCell ref="G30:H30"/>
    <mergeCell ref="A30:D30"/>
    <mergeCell ref="I59:J61"/>
    <mergeCell ref="E59:F61"/>
    <mergeCell ref="A60:D60"/>
    <mergeCell ref="A61:D61"/>
    <mergeCell ref="A6:D6"/>
    <mergeCell ref="K59:L61"/>
    <mergeCell ref="G47:H49"/>
    <mergeCell ref="I47:J49"/>
    <mergeCell ref="K47:L49"/>
    <mergeCell ref="K56:L58"/>
    <mergeCell ref="K53:L55"/>
    <mergeCell ref="K50:L52"/>
    <mergeCell ref="G59:H61"/>
    <mergeCell ref="I53:J55"/>
    <mergeCell ref="A64:L64"/>
    <mergeCell ref="K34:L34"/>
    <mergeCell ref="G35:H37"/>
    <mergeCell ref="I35:J37"/>
    <mergeCell ref="K35:L37"/>
    <mergeCell ref="A37:D37"/>
    <mergeCell ref="A59:D59"/>
    <mergeCell ref="K41:L43"/>
    <mergeCell ref="A42:D42"/>
    <mergeCell ref="A43:D43"/>
    <mergeCell ref="A5:D5"/>
    <mergeCell ref="K30:L30"/>
    <mergeCell ref="G9:H9"/>
    <mergeCell ref="I9:J9"/>
    <mergeCell ref="K9:L9"/>
    <mergeCell ref="I38:J40"/>
    <mergeCell ref="I29:J29"/>
    <mergeCell ref="K29:L29"/>
    <mergeCell ref="K28:L28"/>
    <mergeCell ref="K6:L6"/>
    <mergeCell ref="K38:L40"/>
    <mergeCell ref="A50:D50"/>
    <mergeCell ref="E50:F52"/>
    <mergeCell ref="G50:H52"/>
    <mergeCell ref="I50:J52"/>
    <mergeCell ref="A51:D51"/>
    <mergeCell ref="A52:D52"/>
    <mergeCell ref="K44:L46"/>
    <mergeCell ref="A44:D44"/>
    <mergeCell ref="G44:H46"/>
    <mergeCell ref="I44:J46"/>
    <mergeCell ref="A45:D45"/>
    <mergeCell ref="E44:F46"/>
    <mergeCell ref="A46:D46"/>
    <mergeCell ref="I41:J43"/>
    <mergeCell ref="G38:H40"/>
    <mergeCell ref="A39:D39"/>
    <mergeCell ref="G41:H43"/>
    <mergeCell ref="A47:D47"/>
    <mergeCell ref="E47:F49"/>
    <mergeCell ref="A48:D48"/>
    <mergeCell ref="A49:D49"/>
    <mergeCell ref="A41:D41"/>
    <mergeCell ref="E41:F43"/>
  </mergeCells>
  <printOptions horizontalCentered="1"/>
  <pageMargins left="0.1968503937007874" right="0" top="0.4724409448818898" bottom="0.984251968503937" header="0.5118110236220472" footer="0.5118110236220472"/>
  <pageSetup horizontalDpi="600" verticalDpi="600" orientation="portrait" paperSize="9" scale="90" r:id="rId1"/>
  <headerFooter alignWithMargins="0">
    <oddHeader>&amp;CComune di INVERUNO</oddHeader>
    <oddFooter>&amp;L&amp;8&amp;F&amp;R&amp;8&amp;P</oddFooter>
  </headerFooter>
</worksheet>
</file>

<file path=xl/worksheets/sheet6.xml><?xml version="1.0" encoding="utf-8"?>
<worksheet xmlns="http://schemas.openxmlformats.org/spreadsheetml/2006/main" xmlns:r="http://schemas.openxmlformats.org/officeDocument/2006/relationships">
  <dimension ref="A1:T97"/>
  <sheetViews>
    <sheetView zoomScalePageLayoutView="0" workbookViewId="0" topLeftCell="A31">
      <selection activeCell="R11" sqref="R11"/>
    </sheetView>
  </sheetViews>
  <sheetFormatPr defaultColWidth="9.140625" defaultRowHeight="12.75"/>
  <cols>
    <col min="1" max="6" width="9.140625" style="274" customWidth="1"/>
    <col min="7" max="9" width="12.8515625" style="274" bestFit="1" customWidth="1"/>
    <col min="10" max="10" width="0.2890625" style="274" hidden="1" customWidth="1"/>
    <col min="11" max="11" width="9.140625" style="274" hidden="1" customWidth="1"/>
    <col min="12" max="12" width="14.28125" style="274" customWidth="1"/>
    <col min="13" max="13" width="12.7109375" style="274" customWidth="1"/>
    <col min="14" max="14" width="15.42187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283</v>
      </c>
      <c r="F4" s="1781"/>
      <c r="G4" s="1781"/>
      <c r="H4" s="1781"/>
      <c r="I4" s="1781"/>
      <c r="J4" s="1781"/>
      <c r="K4" s="276"/>
      <c r="L4" s="276"/>
      <c r="M4" s="276"/>
      <c r="N4" s="276"/>
      <c r="O4" s="276"/>
      <c r="P4" s="278"/>
    </row>
    <row r="5" spans="1:16" ht="12.75">
      <c r="A5" s="275" t="s">
        <v>422</v>
      </c>
      <c r="B5" s="276"/>
      <c r="C5" s="276"/>
      <c r="D5" s="276"/>
      <c r="E5" s="1781" t="s">
        <v>110</v>
      </c>
      <c r="F5" s="1781"/>
      <c r="G5" s="1781"/>
      <c r="H5" s="1781"/>
      <c r="I5" s="1781"/>
      <c r="J5" s="1781"/>
      <c r="K5" s="276"/>
      <c r="L5" s="276" t="s">
        <v>1462</v>
      </c>
      <c r="M5" s="276"/>
      <c r="N5" s="276"/>
      <c r="O5" s="276"/>
      <c r="P5" s="278"/>
    </row>
    <row r="6" spans="1:16" ht="12.75">
      <c r="A6" s="275" t="s">
        <v>423</v>
      </c>
      <c r="B6" s="276"/>
      <c r="C6" s="276"/>
      <c r="D6" s="276"/>
      <c r="E6" s="1799"/>
      <c r="F6" s="1799"/>
      <c r="G6" s="1799"/>
      <c r="H6" s="1799"/>
      <c r="I6" s="1799"/>
      <c r="J6" s="1799"/>
      <c r="K6" s="276"/>
      <c r="L6" s="1120"/>
      <c r="M6" s="276"/>
      <c r="N6" s="276"/>
      <c r="O6" s="276"/>
      <c r="P6" s="278"/>
    </row>
    <row r="7" spans="1:16" ht="13.5" thickBot="1">
      <c r="A7" s="279"/>
      <c r="B7" s="280"/>
      <c r="C7" s="280"/>
      <c r="D7" s="280"/>
      <c r="E7" s="280"/>
      <c r="F7" s="280"/>
      <c r="G7" s="280"/>
      <c r="H7" s="280"/>
      <c r="I7" s="280"/>
      <c r="J7" s="280"/>
      <c r="K7" s="280"/>
      <c r="L7" s="995"/>
      <c r="M7" s="995"/>
      <c r="N7" s="280"/>
      <c r="O7" s="280"/>
      <c r="P7" s="281"/>
    </row>
    <row r="8" spans="1:17" ht="12.75">
      <c r="A8" s="1773" t="s">
        <v>40</v>
      </c>
      <c r="B8" s="1774"/>
      <c r="C8" s="1774"/>
      <c r="D8" s="1774"/>
      <c r="E8" s="1774"/>
      <c r="F8" s="1774"/>
      <c r="G8" s="1774"/>
      <c r="H8" s="1774"/>
      <c r="I8" s="1774"/>
      <c r="J8" s="1774"/>
      <c r="K8" s="1774"/>
      <c r="L8" s="1774"/>
      <c r="M8" s="1774"/>
      <c r="N8" s="1774"/>
      <c r="O8" s="1774"/>
      <c r="P8" s="1775"/>
      <c r="Q8" s="282"/>
    </row>
    <row r="9" spans="1:17" ht="12.75" customHeight="1">
      <c r="A9" s="1692" t="s">
        <v>308</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1175</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299</v>
      </c>
      <c r="B20" s="1693"/>
      <c r="C20" s="1693"/>
      <c r="D20" s="1693"/>
      <c r="E20" s="1693"/>
      <c r="F20" s="1693"/>
      <c r="G20" s="1693"/>
      <c r="H20" s="1693"/>
      <c r="I20" s="1693"/>
      <c r="J20" s="1693"/>
      <c r="K20" s="1693"/>
      <c r="L20" s="1693"/>
      <c r="M20" s="1693"/>
      <c r="N20" s="1693"/>
      <c r="O20" s="1693"/>
      <c r="P20" s="1694"/>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v>8614</v>
      </c>
      <c r="H24" s="292">
        <v>8643</v>
      </c>
      <c r="I24" s="292">
        <f>Caratteristiche!K5</f>
        <v>8591</v>
      </c>
      <c r="J24" s="293">
        <f>(G24+H24+I24)/3</f>
        <v>8616</v>
      </c>
      <c r="K24" s="294"/>
      <c r="L24" s="295">
        <f>(G24+H24+I24)/3</f>
        <v>8616</v>
      </c>
      <c r="M24" s="374">
        <v>8600</v>
      </c>
      <c r="N24" s="296">
        <f>Caratteristiche!M5</f>
        <v>8604</v>
      </c>
      <c r="O24" s="305"/>
      <c r="P24" s="306"/>
      <c r="Q24" s="299"/>
    </row>
    <row r="25" spans="1:16" ht="14.25" customHeight="1">
      <c r="A25" s="1664" t="s">
        <v>659</v>
      </c>
      <c r="B25" s="1665"/>
      <c r="C25" s="1665"/>
      <c r="D25" s="1665"/>
      <c r="E25" s="1665"/>
      <c r="F25" s="1665"/>
      <c r="G25" s="145">
        <v>67.5</v>
      </c>
      <c r="H25" s="145">
        <v>67.5</v>
      </c>
      <c r="I25" s="145">
        <v>67.5</v>
      </c>
      <c r="J25" s="81">
        <f>(G25+H25+I25)/3</f>
        <v>67.5</v>
      </c>
      <c r="K25" s="82"/>
      <c r="L25" s="307">
        <f aca="true" t="shared" si="0" ref="L25:L37">(G25+H25+I25)/3</f>
        <v>67.5</v>
      </c>
      <c r="M25" s="146">
        <v>67.5</v>
      </c>
      <c r="N25" s="147">
        <v>67.5</v>
      </c>
      <c r="O25" s="305">
        <f aca="true" t="shared" si="1" ref="O25:O37">(N25/L25)-100%</f>
        <v>0</v>
      </c>
      <c r="P25" s="306">
        <f aca="true" t="shared" si="2" ref="P25:P37">(N25/M25)-100%</f>
        <v>0</v>
      </c>
    </row>
    <row r="26" spans="1:16" ht="14.25" customHeight="1">
      <c r="A26" s="1664" t="s">
        <v>660</v>
      </c>
      <c r="B26" s="1665"/>
      <c r="C26" s="1665"/>
      <c r="D26" s="1665"/>
      <c r="E26" s="1665"/>
      <c r="F26" s="1665"/>
      <c r="G26" s="81">
        <v>4</v>
      </c>
      <c r="H26" s="81">
        <v>1</v>
      </c>
      <c r="I26" s="1145">
        <v>3</v>
      </c>
      <c r="J26" s="81">
        <f>(G26+H26+I26)/3</f>
        <v>2.6666666666666665</v>
      </c>
      <c r="K26" s="82"/>
      <c r="L26" s="302">
        <f t="shared" si="0"/>
        <v>2.6666666666666665</v>
      </c>
      <c r="M26" s="308">
        <v>2</v>
      </c>
      <c r="N26" s="309">
        <v>2</v>
      </c>
      <c r="O26" s="305">
        <f t="shared" si="1"/>
        <v>-0.25</v>
      </c>
      <c r="P26" s="306">
        <f t="shared" si="2"/>
        <v>0</v>
      </c>
    </row>
    <row r="27" spans="1:16" ht="14.25" customHeight="1">
      <c r="A27" s="1664" t="s">
        <v>661</v>
      </c>
      <c r="B27" s="1665"/>
      <c r="C27" s="1665"/>
      <c r="D27" s="1665"/>
      <c r="E27" s="1665"/>
      <c r="F27" s="1665"/>
      <c r="G27" s="81">
        <v>2</v>
      </c>
      <c r="H27" s="81">
        <v>3</v>
      </c>
      <c r="I27" s="1145">
        <v>5</v>
      </c>
      <c r="J27" s="81"/>
      <c r="K27" s="82"/>
      <c r="L27" s="302">
        <f t="shared" si="0"/>
        <v>3.3333333333333335</v>
      </c>
      <c r="M27" s="308">
        <v>6</v>
      </c>
      <c r="N27" s="309">
        <v>7</v>
      </c>
      <c r="O27" s="305">
        <f t="shared" si="1"/>
        <v>1.1</v>
      </c>
      <c r="P27" s="306">
        <f t="shared" si="2"/>
        <v>0.16666666666666674</v>
      </c>
    </row>
    <row r="28" spans="1:16" ht="14.25" customHeight="1">
      <c r="A28" s="1664" t="s">
        <v>662</v>
      </c>
      <c r="B28" s="1665"/>
      <c r="C28" s="1665"/>
      <c r="D28" s="1665"/>
      <c r="E28" s="1665"/>
      <c r="F28" s="1665"/>
      <c r="G28" s="81">
        <v>22</v>
      </c>
      <c r="H28" s="81">
        <v>17</v>
      </c>
      <c r="I28" s="1145">
        <v>26</v>
      </c>
      <c r="J28" s="81"/>
      <c r="K28" s="82"/>
      <c r="L28" s="302">
        <f t="shared" si="0"/>
        <v>21.666666666666668</v>
      </c>
      <c r="M28" s="308">
        <v>16</v>
      </c>
      <c r="N28" s="309">
        <v>19</v>
      </c>
      <c r="O28" s="305">
        <f t="shared" si="1"/>
        <v>-0.12307692307692308</v>
      </c>
      <c r="P28" s="306">
        <f t="shared" si="2"/>
        <v>0.1875</v>
      </c>
    </row>
    <row r="29" spans="1:16" ht="14.25" customHeight="1">
      <c r="A29" s="1664" t="s">
        <v>663</v>
      </c>
      <c r="B29" s="1665"/>
      <c r="C29" s="1665"/>
      <c r="D29" s="1665"/>
      <c r="E29" s="1665"/>
      <c r="F29" s="1665"/>
      <c r="G29" s="81">
        <v>4</v>
      </c>
      <c r="H29" s="81">
        <v>1</v>
      </c>
      <c r="I29" s="1145">
        <v>3</v>
      </c>
      <c r="J29" s="81"/>
      <c r="K29" s="82"/>
      <c r="L29" s="302">
        <f t="shared" si="0"/>
        <v>2.6666666666666665</v>
      </c>
      <c r="M29" s="308">
        <v>2</v>
      </c>
      <c r="N29" s="309">
        <v>2</v>
      </c>
      <c r="O29" s="305">
        <f t="shared" si="1"/>
        <v>-0.25</v>
      </c>
      <c r="P29" s="306">
        <f t="shared" si="2"/>
        <v>0</v>
      </c>
    </row>
    <row r="30" spans="1:16" ht="14.25" customHeight="1">
      <c r="A30" s="1664" t="s">
        <v>664</v>
      </c>
      <c r="B30" s="1665"/>
      <c r="C30" s="1665"/>
      <c r="D30" s="1665"/>
      <c r="E30" s="1665"/>
      <c r="F30" s="1665"/>
      <c r="G30" s="81">
        <v>2</v>
      </c>
      <c r="H30" s="81">
        <v>3</v>
      </c>
      <c r="I30" s="1145">
        <v>5</v>
      </c>
      <c r="J30" s="81"/>
      <c r="K30" s="82"/>
      <c r="L30" s="302">
        <f t="shared" si="0"/>
        <v>3.3333333333333335</v>
      </c>
      <c r="M30" s="308">
        <v>6</v>
      </c>
      <c r="N30" s="309">
        <v>7</v>
      </c>
      <c r="O30" s="305">
        <f t="shared" si="1"/>
        <v>1.1</v>
      </c>
      <c r="P30" s="306">
        <f t="shared" si="2"/>
        <v>0.16666666666666674</v>
      </c>
    </row>
    <row r="31" spans="1:16" ht="12.75" customHeight="1">
      <c r="A31" s="1664" t="s">
        <v>665</v>
      </c>
      <c r="B31" s="1665"/>
      <c r="C31" s="1665"/>
      <c r="D31" s="1665"/>
      <c r="E31" s="1665"/>
      <c r="F31" s="1665"/>
      <c r="G31" s="81">
        <v>22</v>
      </c>
      <c r="H31" s="81">
        <v>17</v>
      </c>
      <c r="I31" s="1145">
        <v>26</v>
      </c>
      <c r="J31" s="81">
        <f>(G31+H31+I31)/3</f>
        <v>21.666666666666668</v>
      </c>
      <c r="K31" s="82"/>
      <c r="L31" s="302">
        <f t="shared" si="0"/>
        <v>21.666666666666668</v>
      </c>
      <c r="M31" s="308">
        <v>16</v>
      </c>
      <c r="N31" s="309">
        <v>19</v>
      </c>
      <c r="O31" s="397">
        <f t="shared" si="1"/>
        <v>-0.12307692307692308</v>
      </c>
      <c r="P31" s="306">
        <f t="shared" si="2"/>
        <v>0.1875</v>
      </c>
    </row>
    <row r="32" spans="1:16" ht="12" customHeight="1">
      <c r="A32" s="1664" t="s">
        <v>666</v>
      </c>
      <c r="B32" s="1665"/>
      <c r="C32" s="1665"/>
      <c r="D32" s="1665"/>
      <c r="E32" s="1665"/>
      <c r="F32" s="1665"/>
      <c r="G32" s="81">
        <v>0</v>
      </c>
      <c r="H32" s="81">
        <v>5</v>
      </c>
      <c r="I32" s="1145">
        <v>0</v>
      </c>
      <c r="J32" s="81">
        <f>(G32+H32+I32)/3</f>
        <v>1.6666666666666667</v>
      </c>
      <c r="K32" s="82"/>
      <c r="L32" s="438">
        <f t="shared" si="0"/>
        <v>1.6666666666666667</v>
      </c>
      <c r="M32" s="308">
        <v>0</v>
      </c>
      <c r="N32" s="309">
        <v>0</v>
      </c>
      <c r="O32" s="397">
        <f t="shared" si="1"/>
        <v>-1</v>
      </c>
      <c r="P32" s="306" t="e">
        <f t="shared" si="2"/>
        <v>#DIV/0!</v>
      </c>
    </row>
    <row r="33" spans="1:16" ht="12" customHeight="1">
      <c r="A33" s="1664" t="s">
        <v>923</v>
      </c>
      <c r="B33" s="1665"/>
      <c r="C33" s="1665"/>
      <c r="D33" s="1665"/>
      <c r="E33" s="1665"/>
      <c r="F33" s="1665"/>
      <c r="G33" s="81">
        <v>6</v>
      </c>
      <c r="H33" s="81">
        <v>9</v>
      </c>
      <c r="I33" s="1154">
        <v>7</v>
      </c>
      <c r="J33" s="81">
        <f>(G33+H33+I33)/3</f>
        <v>7.333333333333333</v>
      </c>
      <c r="K33" s="82"/>
      <c r="L33" s="302">
        <f t="shared" si="0"/>
        <v>7.333333333333333</v>
      </c>
      <c r="M33" s="303">
        <v>3</v>
      </c>
      <c r="N33" s="304">
        <v>4</v>
      </c>
      <c r="O33" s="305">
        <f t="shared" si="1"/>
        <v>-0.4545454545454545</v>
      </c>
      <c r="P33" s="310">
        <f t="shared" si="2"/>
        <v>0.33333333333333326</v>
      </c>
    </row>
    <row r="34" spans="1:16" ht="12" customHeight="1">
      <c r="A34" s="1664" t="s">
        <v>667</v>
      </c>
      <c r="B34" s="1665"/>
      <c r="C34" s="1665"/>
      <c r="D34" s="1665"/>
      <c r="E34" s="1665"/>
      <c r="F34" s="1665"/>
      <c r="G34" s="81">
        <v>36</v>
      </c>
      <c r="H34" s="81">
        <v>21</v>
      </c>
      <c r="I34" s="1145">
        <v>34</v>
      </c>
      <c r="J34" s="81">
        <f>(G34+H34+I34)/3</f>
        <v>30.333333333333332</v>
      </c>
      <c r="K34" s="82"/>
      <c r="L34" s="302">
        <f t="shared" si="0"/>
        <v>30.333333333333332</v>
      </c>
      <c r="M34" s="308">
        <v>24</v>
      </c>
      <c r="N34" s="309">
        <v>28</v>
      </c>
      <c r="O34" s="381">
        <f t="shared" si="1"/>
        <v>-0.07692307692307687</v>
      </c>
      <c r="P34" s="398">
        <f t="shared" si="2"/>
        <v>0.16666666666666674</v>
      </c>
    </row>
    <row r="35" spans="1:16" ht="12" customHeight="1">
      <c r="A35" s="1664" t="s">
        <v>668</v>
      </c>
      <c r="B35" s="1665"/>
      <c r="C35" s="1665"/>
      <c r="D35" s="1665"/>
      <c r="E35" s="1665"/>
      <c r="F35" s="1665"/>
      <c r="G35" s="81"/>
      <c r="H35" s="81"/>
      <c r="I35" s="81"/>
      <c r="J35" s="81">
        <f>(G35+H35+I35)/3</f>
        <v>0</v>
      </c>
      <c r="K35" s="82"/>
      <c r="L35" s="302">
        <f t="shared" si="0"/>
        <v>0</v>
      </c>
      <c r="M35" s="308">
        <v>0</v>
      </c>
      <c r="N35" s="309">
        <v>0</v>
      </c>
      <c r="O35" s="305" t="e">
        <f t="shared" si="1"/>
        <v>#DIV/0!</v>
      </c>
      <c r="P35" s="306" t="e">
        <f t="shared" si="2"/>
        <v>#DIV/0!</v>
      </c>
    </row>
    <row r="36" spans="1:16" ht="12" customHeight="1">
      <c r="A36" s="1664" t="s">
        <v>669</v>
      </c>
      <c r="B36" s="1665"/>
      <c r="C36" s="1665"/>
      <c r="D36" s="1665"/>
      <c r="E36" s="1665"/>
      <c r="F36" s="1665"/>
      <c r="G36" s="145">
        <v>67.5</v>
      </c>
      <c r="H36" s="145">
        <v>67.5</v>
      </c>
      <c r="I36" s="145">
        <v>67.5</v>
      </c>
      <c r="J36" s="81"/>
      <c r="K36" s="82"/>
      <c r="L36" s="307">
        <f t="shared" si="0"/>
        <v>67.5</v>
      </c>
      <c r="M36" s="148">
        <v>67.5</v>
      </c>
      <c r="N36" s="149">
        <v>67.5</v>
      </c>
      <c r="O36" s="305">
        <f t="shared" si="1"/>
        <v>0</v>
      </c>
      <c r="P36" s="306">
        <f t="shared" si="2"/>
        <v>0</v>
      </c>
    </row>
    <row r="37" spans="1:16" ht="12" customHeight="1">
      <c r="A37" s="1664"/>
      <c r="B37" s="1665"/>
      <c r="C37" s="1665"/>
      <c r="D37" s="1665"/>
      <c r="E37" s="1665"/>
      <c r="F37" s="1665"/>
      <c r="G37" s="81"/>
      <c r="H37" s="81"/>
      <c r="I37" s="81"/>
      <c r="J37" s="81">
        <f>(G37+H37+I37)/3</f>
        <v>0</v>
      </c>
      <c r="K37" s="82"/>
      <c r="L37" s="173">
        <f t="shared" si="0"/>
        <v>0</v>
      </c>
      <c r="M37" s="188"/>
      <c r="N37" s="115"/>
      <c r="O37" s="215" t="e">
        <f t="shared" si="1"/>
        <v>#DIV/0!</v>
      </c>
      <c r="P37" s="174" t="e">
        <f t="shared" si="2"/>
        <v>#DIV/0!</v>
      </c>
    </row>
    <row r="38" spans="1:16" ht="12.75" customHeight="1" hidden="1">
      <c r="A38" s="1664" t="s">
        <v>301</v>
      </c>
      <c r="B38" s="1665"/>
      <c r="C38" s="1665"/>
      <c r="D38" s="1665"/>
      <c r="E38" s="1665"/>
      <c r="F38" s="1665"/>
      <c r="G38" s="1402"/>
      <c r="H38" s="1402"/>
      <c r="I38" s="1402"/>
      <c r="J38" s="1402"/>
      <c r="K38" s="1402"/>
      <c r="L38" s="1802"/>
      <c r="M38" s="1402"/>
      <c r="N38" s="1402"/>
      <c r="O38" s="1802"/>
      <c r="P38" s="1803"/>
    </row>
    <row r="39" spans="1:18" ht="12.75" customHeight="1">
      <c r="A39" s="1719" t="s">
        <v>426</v>
      </c>
      <c r="B39" s="1720"/>
      <c r="C39" s="1720"/>
      <c r="D39" s="1720"/>
      <c r="E39" s="1720"/>
      <c r="F39" s="1720"/>
      <c r="G39" s="1793"/>
      <c r="H39" s="1793"/>
      <c r="I39" s="1793"/>
      <c r="J39" s="1793"/>
      <c r="K39" s="1793"/>
      <c r="L39" s="1793"/>
      <c r="M39" s="1793"/>
      <c r="N39" s="1793"/>
      <c r="O39" s="1793"/>
      <c r="P39" s="1794"/>
      <c r="R39" s="314"/>
    </row>
    <row r="40" spans="1:18" ht="12.75" customHeight="1">
      <c r="A40" s="1791" t="s">
        <v>831</v>
      </c>
      <c r="B40" s="1792"/>
      <c r="C40" s="1792"/>
      <c r="D40" s="1792"/>
      <c r="E40" s="1792"/>
      <c r="F40" s="1792"/>
      <c r="G40" s="74">
        <v>2</v>
      </c>
      <c r="H40" s="74">
        <v>2</v>
      </c>
      <c r="I40" s="74">
        <v>2</v>
      </c>
      <c r="J40" s="74">
        <f>(G40+H40+I40)/3</f>
        <v>2</v>
      </c>
      <c r="K40" s="75"/>
      <c r="L40" s="295">
        <f>(G40+H40+I40)/3</f>
        <v>2</v>
      </c>
      <c r="M40" s="77">
        <v>2</v>
      </c>
      <c r="N40" s="78">
        <v>2</v>
      </c>
      <c r="O40" s="297">
        <f>(N40/L40)-100%</f>
        <v>0</v>
      </c>
      <c r="P40" s="298">
        <f>(N40/M40)-100%</f>
        <v>0</v>
      </c>
      <c r="R40" s="314"/>
    </row>
    <row r="41" spans="1:18" ht="12.75" customHeight="1">
      <c r="A41" s="1664"/>
      <c r="B41" s="1665"/>
      <c r="C41" s="1665"/>
      <c r="D41" s="1665"/>
      <c r="E41" s="1665"/>
      <c r="F41" s="1665"/>
      <c r="G41" s="81"/>
      <c r="H41" s="81"/>
      <c r="I41" s="81"/>
      <c r="J41" s="81">
        <f>(G41+H41+I41)/3</f>
        <v>0</v>
      </c>
      <c r="K41" s="82"/>
      <c r="L41" s="83">
        <f>(G41+H41+I41)/3</f>
        <v>0</v>
      </c>
      <c r="M41" s="84"/>
      <c r="N41" s="85"/>
      <c r="O41" s="86" t="e">
        <f>(N41/L41)-100%</f>
        <v>#DIV/0!</v>
      </c>
      <c r="P41" s="87" t="e">
        <f>(N41/M41)-100%</f>
        <v>#DIV/0!</v>
      </c>
      <c r="R41" s="314"/>
    </row>
    <row r="42" spans="1:18" ht="12.75" customHeight="1">
      <c r="A42" s="1664"/>
      <c r="B42" s="1665"/>
      <c r="C42" s="1665"/>
      <c r="D42" s="1665"/>
      <c r="E42" s="1665"/>
      <c r="F42" s="1665"/>
      <c r="G42" s="81"/>
      <c r="H42" s="81"/>
      <c r="I42" s="81"/>
      <c r="J42" s="81">
        <f>(G42+H42+I42)/3</f>
        <v>0</v>
      </c>
      <c r="K42" s="82"/>
      <c r="L42" s="83">
        <f>(G42+H42+I42)/3</f>
        <v>0</v>
      </c>
      <c r="M42" s="84"/>
      <c r="N42" s="85"/>
      <c r="O42" s="86" t="e">
        <f>(N42/L42)-100%</f>
        <v>#DIV/0!</v>
      </c>
      <c r="P42" s="87" t="e">
        <f>(N42/M42)-100%</f>
        <v>#DIV/0!</v>
      </c>
      <c r="R42" s="314"/>
    </row>
    <row r="43" spans="1:18" ht="12.75" customHeight="1">
      <c r="A43" s="1795"/>
      <c r="B43" s="1796"/>
      <c r="C43" s="1796"/>
      <c r="D43" s="1796"/>
      <c r="E43" s="1796"/>
      <c r="F43" s="1796"/>
      <c r="G43" s="90"/>
      <c r="H43" s="90"/>
      <c r="I43" s="90"/>
      <c r="J43" s="90">
        <f>(G43+H43+I43)/3</f>
        <v>0</v>
      </c>
      <c r="K43" s="91"/>
      <c r="L43" s="92">
        <f>(G43+H43+I43)/3</f>
        <v>0</v>
      </c>
      <c r="M43" s="93"/>
      <c r="N43" s="94"/>
      <c r="O43" s="88" t="e">
        <f>(N43/L43)-100%</f>
        <v>#DIV/0!</v>
      </c>
      <c r="P43" s="89" t="e">
        <f>(N43/M43)-100%</f>
        <v>#DIV/0!</v>
      </c>
      <c r="R43" s="314"/>
    </row>
    <row r="44" spans="1:16" ht="14.25" customHeight="1">
      <c r="A44" s="1719" t="s">
        <v>427</v>
      </c>
      <c r="B44" s="1720"/>
      <c r="C44" s="1720"/>
      <c r="D44" s="1720"/>
      <c r="E44" s="1720"/>
      <c r="F44" s="1720"/>
      <c r="G44" s="1720"/>
      <c r="H44" s="1720"/>
      <c r="I44" s="1720"/>
      <c r="J44" s="1720"/>
      <c r="K44" s="1720"/>
      <c r="L44" s="1720"/>
      <c r="M44" s="1720"/>
      <c r="N44" s="1720"/>
      <c r="O44" s="1720"/>
      <c r="P44" s="1721"/>
    </row>
    <row r="45" spans="1:16" ht="16.5" customHeight="1">
      <c r="A45" s="1806" t="s">
        <v>302</v>
      </c>
      <c r="B45" s="1807"/>
      <c r="C45" s="1807"/>
      <c r="D45" s="1807"/>
      <c r="E45" s="1807"/>
      <c r="F45" s="1807"/>
      <c r="G45" s="246">
        <v>163938.51</v>
      </c>
      <c r="H45" s="246">
        <v>160506.37</v>
      </c>
      <c r="I45" s="246">
        <v>144857.8</v>
      </c>
      <c r="J45" s="246">
        <f>(G45+H45+I45)/3</f>
        <v>156434.22666666665</v>
      </c>
      <c r="K45" s="251"/>
      <c r="L45" s="315">
        <f>(G45+H45+I45)/3</f>
        <v>156434.22666666665</v>
      </c>
      <c r="M45" s="249">
        <f>'[1]COSTO PROCESSO'!$K$30</f>
        <v>124873.51500000001</v>
      </c>
      <c r="N45" s="250">
        <f>'[1]COSTO PROCESSO'!$L$30</f>
        <v>121992.815</v>
      </c>
      <c r="O45" s="297">
        <f aca="true" t="shared" si="3" ref="O45:O53">(N45/L45)-100%</f>
        <v>-0.2201654484478971</v>
      </c>
      <c r="P45" s="298">
        <f aca="true" t="shared" si="4" ref="P45:P53">(N45/M45)-100%</f>
        <v>-0.023068943002044984</v>
      </c>
    </row>
    <row r="46" spans="1:16" ht="12.75">
      <c r="A46" s="1664" t="s">
        <v>270</v>
      </c>
      <c r="B46" s="1665"/>
      <c r="C46" s="1665"/>
      <c r="D46" s="1665"/>
      <c r="E46" s="1665"/>
      <c r="F46" s="1665"/>
      <c r="G46" s="246">
        <v>89999.99</v>
      </c>
      <c r="H46" s="246">
        <v>120000</v>
      </c>
      <c r="I46" s="246">
        <v>100175.18</v>
      </c>
      <c r="J46" s="246">
        <f>(G46+H46+I46)/3</f>
        <v>103391.72333333333</v>
      </c>
      <c r="K46" s="251"/>
      <c r="L46" s="315">
        <f>(G46+H46+I46)/3</f>
        <v>103391.72333333333</v>
      </c>
      <c r="M46" s="249">
        <v>130000</v>
      </c>
      <c r="N46" s="250">
        <v>130000</v>
      </c>
      <c r="O46" s="305">
        <f t="shared" si="3"/>
        <v>0.2573540299824775</v>
      </c>
      <c r="P46" s="306">
        <f t="shared" si="4"/>
        <v>0</v>
      </c>
    </row>
    <row r="47" spans="1:16" ht="12.75">
      <c r="A47" s="1664" t="s">
        <v>1064</v>
      </c>
      <c r="B47" s="1665"/>
      <c r="C47" s="1665"/>
      <c r="D47" s="1665"/>
      <c r="E47" s="1665"/>
      <c r="F47" s="1665"/>
      <c r="G47" s="247">
        <v>0</v>
      </c>
      <c r="H47" s="247">
        <v>0</v>
      </c>
      <c r="I47" s="247">
        <v>0</v>
      </c>
      <c r="J47" s="246">
        <f aca="true" t="shared" si="5" ref="J47:J53">(G47+H47+I47)/3</f>
        <v>0</v>
      </c>
      <c r="K47" s="251"/>
      <c r="L47" s="315">
        <f aca="true" t="shared" si="6" ref="L47:L52">(G47+H47+I47)/3</f>
        <v>0</v>
      </c>
      <c r="M47" s="441">
        <v>0</v>
      </c>
      <c r="N47" s="441"/>
      <c r="O47" s="305" t="e">
        <f t="shared" si="3"/>
        <v>#DIV/0!</v>
      </c>
      <c r="P47" s="306" t="e">
        <f t="shared" si="4"/>
        <v>#DIV/0!</v>
      </c>
    </row>
    <row r="48" spans="1:16" ht="12.75">
      <c r="A48" s="1664"/>
      <c r="B48" s="1665"/>
      <c r="C48" s="1665"/>
      <c r="D48" s="1665"/>
      <c r="E48" s="1665"/>
      <c r="F48" s="1665"/>
      <c r="G48" s="81"/>
      <c r="H48" s="81"/>
      <c r="I48" s="81"/>
      <c r="J48" s="81">
        <f t="shared" si="5"/>
        <v>0</v>
      </c>
      <c r="K48" s="82"/>
      <c r="L48" s="83">
        <f t="shared" si="6"/>
        <v>0</v>
      </c>
      <c r="M48" s="84"/>
      <c r="N48" s="85"/>
      <c r="O48" s="86" t="e">
        <f t="shared" si="3"/>
        <v>#DIV/0!</v>
      </c>
      <c r="P48" s="87" t="e">
        <f t="shared" si="4"/>
        <v>#DIV/0!</v>
      </c>
    </row>
    <row r="49" spans="1:16" ht="12.75">
      <c r="A49" s="1664"/>
      <c r="B49" s="1665"/>
      <c r="C49" s="1665"/>
      <c r="D49" s="1665"/>
      <c r="E49" s="1665"/>
      <c r="F49" s="1665"/>
      <c r="G49" s="81"/>
      <c r="H49" s="81"/>
      <c r="I49" s="81"/>
      <c r="J49" s="81">
        <f t="shared" si="5"/>
        <v>0</v>
      </c>
      <c r="K49" s="82"/>
      <c r="L49" s="83">
        <f t="shared" si="6"/>
        <v>0</v>
      </c>
      <c r="M49" s="84"/>
      <c r="N49" s="85"/>
      <c r="O49" s="86" t="e">
        <f t="shared" si="3"/>
        <v>#DIV/0!</v>
      </c>
      <c r="P49" s="87" t="e">
        <f t="shared" si="4"/>
        <v>#DIV/0!</v>
      </c>
    </row>
    <row r="50" spans="1:16" ht="12.75">
      <c r="A50" s="1664"/>
      <c r="B50" s="1665"/>
      <c r="C50" s="1665"/>
      <c r="D50" s="1665"/>
      <c r="E50" s="1665"/>
      <c r="F50" s="1665"/>
      <c r="G50" s="81"/>
      <c r="H50" s="81"/>
      <c r="I50" s="81"/>
      <c r="J50" s="81">
        <f t="shared" si="5"/>
        <v>0</v>
      </c>
      <c r="K50" s="82"/>
      <c r="L50" s="83">
        <f t="shared" si="6"/>
        <v>0</v>
      </c>
      <c r="M50" s="84"/>
      <c r="N50" s="85"/>
      <c r="O50" s="86" t="e">
        <f t="shared" si="3"/>
        <v>#DIV/0!</v>
      </c>
      <c r="P50" s="87" t="e">
        <f t="shared" si="4"/>
        <v>#DIV/0!</v>
      </c>
    </row>
    <row r="51" spans="1:16" ht="12.75" customHeight="1">
      <c r="A51" s="1664"/>
      <c r="B51" s="1665"/>
      <c r="C51" s="1665"/>
      <c r="D51" s="1665"/>
      <c r="E51" s="1665"/>
      <c r="F51" s="1665"/>
      <c r="G51" s="81"/>
      <c r="H51" s="81"/>
      <c r="I51" s="81"/>
      <c r="J51" s="81">
        <f t="shared" si="5"/>
        <v>0</v>
      </c>
      <c r="K51" s="82"/>
      <c r="L51" s="83">
        <f t="shared" si="6"/>
        <v>0</v>
      </c>
      <c r="M51" s="84"/>
      <c r="N51" s="85"/>
      <c r="O51" s="86" t="e">
        <f t="shared" si="3"/>
        <v>#DIV/0!</v>
      </c>
      <c r="P51" s="87" t="e">
        <f t="shared" si="4"/>
        <v>#DIV/0!</v>
      </c>
    </row>
    <row r="52" spans="1:16" ht="12.75">
      <c r="A52" s="1804"/>
      <c r="B52" s="1805"/>
      <c r="C52" s="1805"/>
      <c r="D52" s="1805"/>
      <c r="E52" s="1805"/>
      <c r="F52" s="1805"/>
      <c r="G52" s="81"/>
      <c r="H52" s="81"/>
      <c r="I52" s="81"/>
      <c r="J52" s="81">
        <f t="shared" si="5"/>
        <v>0</v>
      </c>
      <c r="K52" s="82"/>
      <c r="L52" s="83">
        <f t="shared" si="6"/>
        <v>0</v>
      </c>
      <c r="M52" s="84"/>
      <c r="N52" s="85"/>
      <c r="O52" s="86" t="e">
        <f t="shared" si="3"/>
        <v>#DIV/0!</v>
      </c>
      <c r="P52" s="87" t="e">
        <f t="shared" si="4"/>
        <v>#DIV/0!</v>
      </c>
    </row>
    <row r="53" spans="1:16" ht="12.75">
      <c r="A53" s="1724"/>
      <c r="B53" s="1725"/>
      <c r="C53" s="1725"/>
      <c r="D53" s="1725"/>
      <c r="E53" s="1725"/>
      <c r="F53" s="1725"/>
      <c r="G53" s="90"/>
      <c r="H53" s="90"/>
      <c r="I53" s="90"/>
      <c r="J53" s="90">
        <f t="shared" si="5"/>
        <v>0</v>
      </c>
      <c r="K53" s="91"/>
      <c r="L53" s="92"/>
      <c r="M53" s="93"/>
      <c r="N53" s="94"/>
      <c r="O53" s="88" t="e">
        <f t="shared" si="3"/>
        <v>#DIV/0!</v>
      </c>
      <c r="P53" s="89" t="e">
        <f t="shared" si="4"/>
        <v>#DIV/0!</v>
      </c>
    </row>
    <row r="54" spans="1:19" ht="12" customHeight="1">
      <c r="A54" s="1719" t="s">
        <v>428</v>
      </c>
      <c r="B54" s="1720"/>
      <c r="C54" s="1720"/>
      <c r="D54" s="1720"/>
      <c r="E54" s="1720"/>
      <c r="F54" s="1720"/>
      <c r="G54" s="1720"/>
      <c r="H54" s="1720"/>
      <c r="I54" s="1720"/>
      <c r="J54" s="1720"/>
      <c r="K54" s="1720"/>
      <c r="L54" s="1720"/>
      <c r="M54" s="1720"/>
      <c r="N54" s="1720"/>
      <c r="O54" s="1720"/>
      <c r="P54" s="1721"/>
      <c r="S54" s="316"/>
    </row>
    <row r="55" spans="1:16" ht="15" customHeight="1">
      <c r="A55" s="1818" t="s">
        <v>670</v>
      </c>
      <c r="B55" s="1819"/>
      <c r="C55" s="1819"/>
      <c r="D55" s="1819"/>
      <c r="E55" s="1819"/>
      <c r="F55" s="1819"/>
      <c r="G55" s="443"/>
      <c r="H55" s="443"/>
      <c r="I55" s="443"/>
      <c r="J55" s="443">
        <f>(G55+H55+I55)/3</f>
        <v>0</v>
      </c>
      <c r="K55" s="444"/>
      <c r="L55" s="445">
        <f>(G55+H55+I55)/3</f>
        <v>0</v>
      </c>
      <c r="M55" s="446"/>
      <c r="N55" s="447"/>
      <c r="O55" s="297" t="e">
        <f>(N55/L55)-100%</f>
        <v>#DIV/0!</v>
      </c>
      <c r="P55" s="298" t="e">
        <f>(N55/M55)-100%</f>
        <v>#DIV/0!</v>
      </c>
    </row>
    <row r="56" spans="1:16" ht="12.75" customHeight="1">
      <c r="A56" s="1664"/>
      <c r="B56" s="1665"/>
      <c r="C56" s="1665"/>
      <c r="D56" s="1665"/>
      <c r="E56" s="1665"/>
      <c r="F56" s="1665"/>
      <c r="G56" s="81"/>
      <c r="H56" s="81"/>
      <c r="I56" s="81"/>
      <c r="J56" s="81">
        <f>(G56+H56+I56)/3</f>
        <v>0</v>
      </c>
      <c r="K56" s="82"/>
      <c r="L56" s="83">
        <f>(G56+H56+I56)/3</f>
        <v>0</v>
      </c>
      <c r="M56" s="84"/>
      <c r="N56" s="85"/>
      <c r="O56" s="86" t="e">
        <f>(N56/L56)-100%</f>
        <v>#DIV/0!</v>
      </c>
      <c r="P56" s="87" t="e">
        <f>(N56/M56)-100%</f>
        <v>#DIV/0!</v>
      </c>
    </row>
    <row r="57" spans="1:16" ht="13.5" thickBot="1">
      <c r="A57" s="1722"/>
      <c r="B57" s="1723"/>
      <c r="C57" s="1723"/>
      <c r="D57" s="1723"/>
      <c r="E57" s="1723"/>
      <c r="F57" s="1723"/>
      <c r="G57" s="96"/>
      <c r="H57" s="96"/>
      <c r="I57" s="96"/>
      <c r="J57" s="96">
        <f>(G57+H57+I57)/3</f>
        <v>0</v>
      </c>
      <c r="K57" s="97"/>
      <c r="L57" s="98">
        <f>(G57+H57+I57)/3</f>
        <v>0</v>
      </c>
      <c r="M57" s="99"/>
      <c r="N57" s="100"/>
      <c r="O57" s="101" t="e">
        <f>(N57/L57)-100%</f>
        <v>#DIV/0!</v>
      </c>
      <c r="P57" s="102" t="e">
        <f>(N57/M57)-100%</f>
        <v>#DIV/0!</v>
      </c>
    </row>
    <row r="58" spans="1:16" ht="18.75" customHeight="1" thickBot="1">
      <c r="A58" s="1811"/>
      <c r="B58" s="1802"/>
      <c r="C58" s="1802"/>
      <c r="D58" s="1802"/>
      <c r="E58" s="1802"/>
      <c r="F58" s="1802"/>
      <c r="G58" s="1802"/>
      <c r="H58" s="1802"/>
      <c r="I58" s="1802"/>
      <c r="J58" s="1802"/>
      <c r="K58" s="1802"/>
      <c r="L58" s="1802"/>
      <c r="M58" s="1802"/>
      <c r="N58" s="1802"/>
      <c r="O58" s="1802"/>
      <c r="P58" s="1803"/>
    </row>
    <row r="59" spans="1:16" ht="12.75">
      <c r="A59" s="1823" t="s">
        <v>430</v>
      </c>
      <c r="B59" s="1824"/>
      <c r="C59" s="1824"/>
      <c r="D59" s="1824"/>
      <c r="E59" s="1824"/>
      <c r="F59" s="1825"/>
      <c r="G59" s="1808" t="s">
        <v>434</v>
      </c>
      <c r="H59" s="1809"/>
      <c r="I59" s="1809"/>
      <c r="J59" s="1809"/>
      <c r="K59" s="1809"/>
      <c r="L59" s="1809"/>
      <c r="M59" s="1809"/>
      <c r="N59" s="1809"/>
      <c r="O59" s="1809"/>
      <c r="P59" s="1810"/>
    </row>
    <row r="60" spans="1:16" ht="26.25" customHeight="1">
      <c r="A60" s="1680" t="s">
        <v>1234</v>
      </c>
      <c r="B60" s="1681"/>
      <c r="C60" s="1682"/>
      <c r="D60" s="319" t="s">
        <v>432</v>
      </c>
      <c r="E60" s="1698" t="s">
        <v>675</v>
      </c>
      <c r="F60" s="1699"/>
      <c r="G60" s="1680" t="s">
        <v>1235</v>
      </c>
      <c r="H60" s="1681"/>
      <c r="I60" s="1681"/>
      <c r="J60" s="320"/>
      <c r="K60" s="320"/>
      <c r="L60" s="1695" t="s">
        <v>1236</v>
      </c>
      <c r="M60" s="1682"/>
      <c r="N60" s="1681" t="s">
        <v>1237</v>
      </c>
      <c r="O60" s="1681"/>
      <c r="P60" s="1726"/>
    </row>
    <row r="61" spans="1:16" ht="12.75">
      <c r="A61" s="1675" t="s">
        <v>832</v>
      </c>
      <c r="B61" s="1676"/>
      <c r="C61" s="1677"/>
      <c r="D61" s="321" t="s">
        <v>835</v>
      </c>
      <c r="E61" s="1678">
        <v>0.1</v>
      </c>
      <c r="F61" s="1679"/>
      <c r="G61" s="1814"/>
      <c r="H61" s="1815"/>
      <c r="I61" s="1815"/>
      <c r="L61" s="1700"/>
      <c r="M61" s="1677"/>
      <c r="N61" s="1700"/>
      <c r="O61" s="1676"/>
      <c r="P61" s="1679"/>
    </row>
    <row r="62" spans="1:16" ht="12.75">
      <c r="A62" s="1675" t="s">
        <v>833</v>
      </c>
      <c r="B62" s="1676"/>
      <c r="C62" s="1677"/>
      <c r="D62" s="321" t="s">
        <v>836</v>
      </c>
      <c r="E62" s="1678">
        <v>0.05</v>
      </c>
      <c r="F62" s="1679"/>
      <c r="G62" s="1696"/>
      <c r="H62" s="1697"/>
      <c r="I62" s="1697"/>
      <c r="L62" s="1700"/>
      <c r="M62" s="1677"/>
      <c r="N62" s="1700"/>
      <c r="O62" s="1676"/>
      <c r="P62" s="1679"/>
    </row>
    <row r="63" spans="1:16" ht="12.75">
      <c r="A63" s="1675" t="s">
        <v>834</v>
      </c>
      <c r="B63" s="1676"/>
      <c r="C63" s="1677"/>
      <c r="D63" s="902" t="s">
        <v>837</v>
      </c>
      <c r="E63" s="1678">
        <v>0.02</v>
      </c>
      <c r="F63" s="1679"/>
      <c r="G63" s="1675"/>
      <c r="H63" s="1676"/>
      <c r="I63" s="1676"/>
      <c r="J63" s="900"/>
      <c r="K63" s="901"/>
      <c r="L63" s="1700"/>
      <c r="M63" s="1677"/>
      <c r="N63" s="1700"/>
      <c r="O63" s="1676"/>
      <c r="P63" s="1679"/>
    </row>
    <row r="64" spans="1:16" ht="12.75">
      <c r="A64" s="1675" t="s">
        <v>136</v>
      </c>
      <c r="B64" s="1683"/>
      <c r="C64" s="1684"/>
      <c r="D64" s="902" t="s">
        <v>838</v>
      </c>
      <c r="E64" s="1701">
        <v>0.01</v>
      </c>
      <c r="F64" s="1702"/>
      <c r="G64" s="912"/>
      <c r="H64" s="900"/>
      <c r="I64" s="900"/>
      <c r="J64" s="900"/>
      <c r="K64" s="901"/>
      <c r="L64" s="920"/>
      <c r="M64" s="918"/>
      <c r="N64" s="920"/>
      <c r="O64" s="917"/>
      <c r="P64" s="919"/>
    </row>
    <row r="65" spans="1:16" ht="12.75">
      <c r="A65" s="1675" t="s">
        <v>1056</v>
      </c>
      <c r="B65" s="1676"/>
      <c r="C65" s="1677"/>
      <c r="D65" s="902" t="s">
        <v>835</v>
      </c>
      <c r="E65" s="1701">
        <v>0.03</v>
      </c>
      <c r="F65" s="1679"/>
      <c r="G65" s="1814"/>
      <c r="H65" s="1815"/>
      <c r="I65" s="1815"/>
      <c r="J65" s="900"/>
      <c r="K65" s="901"/>
      <c r="L65" s="1700"/>
      <c r="M65" s="1677"/>
      <c r="N65" s="1700"/>
      <c r="O65" s="1676"/>
      <c r="P65" s="1679"/>
    </row>
    <row r="66" spans="1:16" ht="12.75">
      <c r="A66" s="1675" t="s">
        <v>708</v>
      </c>
      <c r="B66" s="1676"/>
      <c r="C66" s="1677"/>
      <c r="D66" s="902" t="s">
        <v>839</v>
      </c>
      <c r="E66" s="1678">
        <v>0.9</v>
      </c>
      <c r="F66" s="1679"/>
      <c r="G66" s="1696"/>
      <c r="H66" s="1697"/>
      <c r="I66" s="1697"/>
      <c r="L66" s="1700"/>
      <c r="M66" s="1677"/>
      <c r="N66" s="1700"/>
      <c r="O66" s="1676"/>
      <c r="P66" s="1679"/>
    </row>
    <row r="67" spans="1:16" ht="12.75">
      <c r="A67" s="1675" t="s">
        <v>840</v>
      </c>
      <c r="B67" s="1676"/>
      <c r="C67" s="1677"/>
      <c r="D67" s="902" t="s">
        <v>837</v>
      </c>
      <c r="E67" s="1678">
        <v>0.03</v>
      </c>
      <c r="F67" s="1679"/>
      <c r="G67" s="1675"/>
      <c r="H67" s="1676"/>
      <c r="I67" s="1676"/>
      <c r="J67" s="1676"/>
      <c r="K67" s="1677"/>
      <c r="L67" s="1700"/>
      <c r="M67" s="1677"/>
      <c r="N67" s="1700"/>
      <c r="O67" s="1676"/>
      <c r="P67" s="1679"/>
    </row>
    <row r="68" spans="1:16" ht="13.5" thickBot="1">
      <c r="A68" s="1670" t="s">
        <v>841</v>
      </c>
      <c r="B68" s="1671"/>
      <c r="C68" s="1672"/>
      <c r="D68" s="322" t="s">
        <v>836</v>
      </c>
      <c r="E68" s="1673">
        <v>0.01</v>
      </c>
      <c r="F68" s="1674"/>
      <c r="G68" s="1670"/>
      <c r="H68" s="1671"/>
      <c r="I68" s="1671"/>
      <c r="J68" s="1671"/>
      <c r="K68" s="1672"/>
      <c r="L68" s="1685"/>
      <c r="M68" s="1672"/>
      <c r="N68" s="1685"/>
      <c r="O68" s="1671"/>
      <c r="P68" s="1674"/>
    </row>
    <row r="69" spans="1:17" ht="13.5">
      <c r="A69" s="103"/>
      <c r="B69" s="6"/>
      <c r="C69" s="6"/>
      <c r="D69" s="6"/>
      <c r="E69" s="6"/>
      <c r="F69" s="6"/>
      <c r="G69" s="6"/>
      <c r="H69" s="6"/>
      <c r="I69" s="6"/>
      <c r="J69" s="6"/>
      <c r="K69" s="6"/>
      <c r="L69" s="6"/>
      <c r="M69" s="6"/>
      <c r="N69" s="6"/>
      <c r="O69" s="6"/>
      <c r="P69" s="50"/>
      <c r="Q69" s="282"/>
    </row>
    <row r="70" spans="1:17" ht="14.25" thickBot="1">
      <c r="A70" s="103"/>
      <c r="B70" s="6"/>
      <c r="C70" s="6"/>
      <c r="D70" s="6"/>
      <c r="E70" s="6"/>
      <c r="F70" s="6"/>
      <c r="G70" s="6"/>
      <c r="H70" s="6"/>
      <c r="I70" s="6"/>
      <c r="J70" s="6"/>
      <c r="K70" s="6"/>
      <c r="L70" s="6"/>
      <c r="M70" s="6"/>
      <c r="N70" s="6"/>
      <c r="O70" s="49"/>
      <c r="P70" s="51"/>
      <c r="Q70" s="282"/>
    </row>
    <row r="71" spans="1:17" ht="12.75" customHeight="1">
      <c r="A71" s="1755" t="s">
        <v>196</v>
      </c>
      <c r="B71" s="1756"/>
      <c r="C71" s="1756"/>
      <c r="D71" s="1756"/>
      <c r="E71" s="1756"/>
      <c r="F71" s="1756"/>
      <c r="G71" s="1756"/>
      <c r="H71" s="1756"/>
      <c r="I71" s="1756"/>
      <c r="J71" s="1756"/>
      <c r="K71" s="1757"/>
      <c r="L71" s="1812" t="s">
        <v>1250</v>
      </c>
      <c r="M71" s="1752" t="s">
        <v>1249</v>
      </c>
      <c r="N71" s="1789" t="s">
        <v>200</v>
      </c>
      <c r="O71" s="1816" t="s">
        <v>402</v>
      </c>
      <c r="P71" s="1797" t="s">
        <v>401</v>
      </c>
      <c r="Q71" s="282"/>
    </row>
    <row r="72" spans="1:17" ht="16.5" customHeight="1" thickBot="1">
      <c r="A72" s="1758"/>
      <c r="B72" s="1759"/>
      <c r="C72" s="1759"/>
      <c r="D72" s="1759"/>
      <c r="E72" s="1759"/>
      <c r="F72" s="1759"/>
      <c r="G72" s="1759"/>
      <c r="H72" s="1759"/>
      <c r="I72" s="1759"/>
      <c r="J72" s="1759"/>
      <c r="K72" s="1760"/>
      <c r="L72" s="1813"/>
      <c r="M72" s="1753"/>
      <c r="N72" s="1790"/>
      <c r="O72" s="1817"/>
      <c r="P72" s="1798"/>
      <c r="Q72" s="282"/>
    </row>
    <row r="73" spans="1:20" ht="16.5" customHeight="1" thickBot="1" thickTop="1">
      <c r="A73" s="1709" t="s">
        <v>396</v>
      </c>
      <c r="B73" s="1710"/>
      <c r="C73" s="1710"/>
      <c r="D73" s="1710"/>
      <c r="E73" s="1710"/>
      <c r="F73" s="1710"/>
      <c r="G73" s="1710"/>
      <c r="H73" s="1710"/>
      <c r="I73" s="1710"/>
      <c r="J73" s="1710"/>
      <c r="K73" s="1711"/>
      <c r="L73" s="323"/>
      <c r="M73" s="323"/>
      <c r="N73" s="324"/>
      <c r="O73" s="323"/>
      <c r="P73" s="325"/>
      <c r="Q73" s="282"/>
      <c r="R73" s="1820"/>
      <c r="S73" s="1820"/>
      <c r="T73" s="1820"/>
    </row>
    <row r="74" spans="1:20" ht="23.25" customHeight="1" thickTop="1">
      <c r="A74" s="1751" t="s">
        <v>671</v>
      </c>
      <c r="B74" s="1704"/>
      <c r="C74" s="1704"/>
      <c r="D74" s="1704"/>
      <c r="E74" s="1704"/>
      <c r="F74" s="1704"/>
      <c r="G74" s="1704"/>
      <c r="H74" s="1704"/>
      <c r="I74" s="1704"/>
      <c r="J74" s="1704"/>
      <c r="K74" s="1705"/>
      <c r="L74" s="362">
        <f>L25/L36</f>
        <v>1</v>
      </c>
      <c r="M74" s="399">
        <f>M25/L36</f>
        <v>1</v>
      </c>
      <c r="N74" s="333">
        <f>N25/L36</f>
        <v>1</v>
      </c>
      <c r="O74" s="362">
        <f>N74-M74</f>
        <v>0</v>
      </c>
      <c r="P74" s="330" t="str">
        <f>IF(N74&gt;=M74,"OK","NOOK")</f>
        <v>OK</v>
      </c>
      <c r="Q74" s="282" t="s">
        <v>738</v>
      </c>
      <c r="R74" s="525"/>
      <c r="S74" s="525"/>
      <c r="T74" s="525"/>
    </row>
    <row r="75" spans="1:20" ht="24.75" customHeight="1">
      <c r="A75" s="1707" t="s">
        <v>672</v>
      </c>
      <c r="B75" s="1708"/>
      <c r="C75" s="1708"/>
      <c r="D75" s="1708"/>
      <c r="E75" s="1708"/>
      <c r="F75" s="1708"/>
      <c r="G75" s="1708"/>
      <c r="H75" s="1708"/>
      <c r="I75" s="1708"/>
      <c r="J75" s="1708"/>
      <c r="K75" s="1708"/>
      <c r="L75" s="331">
        <f>(L26/L29)+(L27/L30)+(L28/L31)/3</f>
        <v>2.3333333333333335</v>
      </c>
      <c r="M75" s="332">
        <f>(M26/M29)+(M27/M30)+(M28/M31)/3</f>
        <v>2.3333333333333335</v>
      </c>
      <c r="N75" s="333">
        <f>(N26/N29)+(N27/N30)+(N28/N31)/3</f>
        <v>2.3333333333333335</v>
      </c>
      <c r="O75" s="331">
        <f>N75-M75</f>
        <v>0</v>
      </c>
      <c r="P75" s="330" t="str">
        <f>IF(N75&gt;=M75,"OK","NOOK")</f>
        <v>OK</v>
      </c>
      <c r="Q75" s="282" t="s">
        <v>276</v>
      </c>
      <c r="R75" s="1821"/>
      <c r="S75" s="1819"/>
      <c r="T75" s="1819"/>
    </row>
    <row r="76" spans="1:20" ht="29.25" customHeight="1">
      <c r="A76" s="1754" t="s">
        <v>673</v>
      </c>
      <c r="B76" s="1728"/>
      <c r="C76" s="1728"/>
      <c r="D76" s="1728"/>
      <c r="E76" s="1728"/>
      <c r="F76" s="1728"/>
      <c r="G76" s="1728"/>
      <c r="H76" s="1728"/>
      <c r="I76" s="1728"/>
      <c r="J76" s="1706"/>
      <c r="K76" s="1706"/>
      <c r="L76" s="331">
        <f>L32/L33</f>
        <v>0.2272727272727273</v>
      </c>
      <c r="M76" s="332">
        <f>M32/M33</f>
        <v>0</v>
      </c>
      <c r="N76" s="333">
        <f>N32/N33</f>
        <v>0</v>
      </c>
      <c r="O76" s="434">
        <f>N76-M76</f>
        <v>0</v>
      </c>
      <c r="P76" s="330" t="str">
        <f>IF(N76&gt;=M76,"OK","NOOK")</f>
        <v>OK</v>
      </c>
      <c r="Q76" s="282" t="s">
        <v>830</v>
      </c>
      <c r="R76" s="1665"/>
      <c r="S76" s="1665"/>
      <c r="T76" s="1665"/>
    </row>
    <row r="77" spans="1:20" ht="24.75" customHeight="1">
      <c r="A77" s="1707" t="s">
        <v>133</v>
      </c>
      <c r="B77" s="1708"/>
      <c r="C77" s="1708"/>
      <c r="D77" s="1708"/>
      <c r="E77" s="1708"/>
      <c r="F77" s="1708"/>
      <c r="G77" s="1708"/>
      <c r="H77" s="1708"/>
      <c r="I77" s="1708"/>
      <c r="J77" s="1706"/>
      <c r="K77" s="1706"/>
      <c r="L77" s="331" t="e">
        <f>L34/L35</f>
        <v>#DIV/0!</v>
      </c>
      <c r="M77" s="332" t="e">
        <f>M34/M35</f>
        <v>#DIV/0!</v>
      </c>
      <c r="N77" s="333" t="e">
        <f>N34/N35</f>
        <v>#DIV/0!</v>
      </c>
      <c r="O77" s="434" t="e">
        <f>N77-M77</f>
        <v>#DIV/0!</v>
      </c>
      <c r="P77" s="330" t="e">
        <f>IF(N77&gt;=M77,"OK","NOOK")</f>
        <v>#DIV/0!</v>
      </c>
      <c r="Q77" s="282" t="s">
        <v>830</v>
      </c>
      <c r="R77" s="1822"/>
      <c r="S77" s="1822"/>
      <c r="T77" s="1822"/>
    </row>
    <row r="78" spans="1:20" ht="24.75" customHeight="1">
      <c r="A78" s="1706"/>
      <c r="B78" s="1706"/>
      <c r="C78" s="1706"/>
      <c r="D78" s="1706"/>
      <c r="E78" s="1706"/>
      <c r="F78" s="1706"/>
      <c r="G78" s="1706"/>
      <c r="H78" s="1706"/>
      <c r="I78" s="1706"/>
      <c r="J78" s="1706"/>
      <c r="K78" s="1706"/>
      <c r="L78" s="408"/>
      <c r="M78" s="498"/>
      <c r="N78" s="526"/>
      <c r="O78" s="527"/>
      <c r="P78" s="407"/>
      <c r="Q78" s="282"/>
      <c r="R78" s="1821"/>
      <c r="S78" s="1819"/>
      <c r="T78" s="1819"/>
    </row>
    <row r="79" spans="1:20" ht="25.5" customHeight="1" thickBot="1">
      <c r="A79" s="1706"/>
      <c r="B79" s="1706"/>
      <c r="C79" s="1706"/>
      <c r="D79" s="1706"/>
      <c r="E79" s="1706"/>
      <c r="F79" s="1706"/>
      <c r="G79" s="1706"/>
      <c r="H79" s="1706"/>
      <c r="I79" s="1706"/>
      <c r="J79" s="1706"/>
      <c r="K79" s="1706"/>
      <c r="L79" s="342"/>
      <c r="M79" s="505"/>
      <c r="N79" s="528"/>
      <c r="O79" s="529"/>
      <c r="P79" s="530"/>
      <c r="R79" s="1665"/>
      <c r="S79" s="1665"/>
      <c r="T79" s="1665"/>
    </row>
    <row r="80" spans="1:20" ht="15" customHeight="1" thickBot="1" thickTop="1">
      <c r="A80" s="1709" t="s">
        <v>397</v>
      </c>
      <c r="B80" s="1710"/>
      <c r="C80" s="1710"/>
      <c r="D80" s="1710"/>
      <c r="E80" s="1710"/>
      <c r="F80" s="1710"/>
      <c r="G80" s="1710"/>
      <c r="H80" s="1710"/>
      <c r="I80" s="1710"/>
      <c r="J80" s="1710"/>
      <c r="K80" s="1711"/>
      <c r="L80" s="465"/>
      <c r="M80" s="335"/>
      <c r="N80" s="473"/>
      <c r="O80" s="411"/>
      <c r="P80" s="531"/>
      <c r="Q80" s="282"/>
      <c r="R80" s="1665"/>
      <c r="S80" s="1665"/>
      <c r="T80" s="1665"/>
    </row>
    <row r="81" spans="1:20" ht="21" customHeight="1" thickTop="1">
      <c r="A81" s="1703" t="s">
        <v>134</v>
      </c>
      <c r="B81" s="1704"/>
      <c r="C81" s="1704"/>
      <c r="D81" s="1704"/>
      <c r="E81" s="1704"/>
      <c r="F81" s="1704"/>
      <c r="G81" s="1704"/>
      <c r="H81" s="1704"/>
      <c r="I81" s="1704"/>
      <c r="J81" s="1704"/>
      <c r="K81" s="1705"/>
      <c r="L81" s="326">
        <f>L40</f>
        <v>2</v>
      </c>
      <c r="M81" s="532">
        <f>M40</f>
        <v>2</v>
      </c>
      <c r="N81" s="533">
        <f>N40</f>
        <v>2</v>
      </c>
      <c r="O81" s="534">
        <f>N81-M81</f>
        <v>0</v>
      </c>
      <c r="P81" s="350" t="str">
        <f>IF(N81&lt;=M81,"OK","NOOK")</f>
        <v>OK</v>
      </c>
      <c r="Q81" s="282" t="s">
        <v>276</v>
      </c>
      <c r="R81" s="1665"/>
      <c r="S81" s="1665"/>
      <c r="T81" s="1665"/>
    </row>
    <row r="82" spans="1:20" ht="21" customHeight="1">
      <c r="A82" s="1712"/>
      <c r="B82" s="1713"/>
      <c r="C82" s="1713"/>
      <c r="D82" s="1713"/>
      <c r="E82" s="1713"/>
      <c r="F82" s="1713"/>
      <c r="G82" s="1713"/>
      <c r="H82" s="1713"/>
      <c r="I82" s="1713"/>
      <c r="J82" s="1713"/>
      <c r="K82" s="1714"/>
      <c r="L82" s="499"/>
      <c r="M82" s="500"/>
      <c r="N82" s="416"/>
      <c r="O82" s="408"/>
      <c r="P82" s="417"/>
      <c r="Q82" s="282"/>
      <c r="R82" s="525"/>
      <c r="S82" s="525"/>
      <c r="T82" s="525"/>
    </row>
    <row r="83" spans="1:20" ht="21" customHeight="1">
      <c r="A83" s="1712"/>
      <c r="B83" s="1713"/>
      <c r="C83" s="1713"/>
      <c r="D83" s="1713"/>
      <c r="E83" s="1713"/>
      <c r="F83" s="1713"/>
      <c r="G83" s="1713"/>
      <c r="H83" s="1713"/>
      <c r="I83" s="1713"/>
      <c r="J83" s="1713"/>
      <c r="K83" s="1714"/>
      <c r="L83" s="499"/>
      <c r="M83" s="500"/>
      <c r="N83" s="416"/>
      <c r="O83" s="408"/>
      <c r="P83" s="417"/>
      <c r="Q83" s="282"/>
      <c r="R83" s="1807"/>
      <c r="S83" s="1665"/>
      <c r="T83" s="1665"/>
    </row>
    <row r="84" spans="1:20" ht="25.5" customHeight="1" thickBot="1">
      <c r="A84" s="1761"/>
      <c r="B84" s="1730"/>
      <c r="C84" s="1730"/>
      <c r="D84" s="1730"/>
      <c r="E84" s="1730"/>
      <c r="F84" s="1730"/>
      <c r="G84" s="1730"/>
      <c r="H84" s="1730"/>
      <c r="I84" s="1730"/>
      <c r="J84" s="1730"/>
      <c r="K84" s="1762"/>
      <c r="L84" s="535"/>
      <c r="M84" s="536"/>
      <c r="N84" s="537"/>
      <c r="O84" s="507"/>
      <c r="P84" s="538"/>
      <c r="Q84" s="282"/>
      <c r="R84" s="1665"/>
      <c r="S84" s="1665"/>
      <c r="T84" s="1665"/>
    </row>
    <row r="85" spans="1:20" ht="15" customHeight="1" thickBot="1" thickTop="1">
      <c r="A85" s="1709" t="s">
        <v>398</v>
      </c>
      <c r="B85" s="1710"/>
      <c r="C85" s="1710"/>
      <c r="D85" s="1710"/>
      <c r="E85" s="1710"/>
      <c r="F85" s="1710"/>
      <c r="G85" s="1710"/>
      <c r="H85" s="1710"/>
      <c r="I85" s="1710"/>
      <c r="J85" s="1710"/>
      <c r="K85" s="1711"/>
      <c r="L85" s="539"/>
      <c r="M85" s="540"/>
      <c r="N85" s="324"/>
      <c r="O85" s="541"/>
      <c r="P85" s="542"/>
      <c r="Q85" s="282"/>
      <c r="R85" s="1665"/>
      <c r="S85" s="1665"/>
      <c r="T85" s="1665"/>
    </row>
    <row r="86" spans="1:20" ht="23.25" customHeight="1" thickTop="1">
      <c r="A86" s="1715" t="s">
        <v>508</v>
      </c>
      <c r="B86" s="1716"/>
      <c r="C86" s="1716"/>
      <c r="D86" s="1716"/>
      <c r="E86" s="1716"/>
      <c r="F86" s="1716"/>
      <c r="G86" s="1716"/>
      <c r="H86" s="1716"/>
      <c r="I86" s="1716"/>
      <c r="J86" s="1717"/>
      <c r="K86" s="1718"/>
      <c r="L86" s="347">
        <f>L45/L24</f>
        <v>18.156247291860105</v>
      </c>
      <c r="M86" s="475">
        <f>M45/M24</f>
        <v>14.5201761627907</v>
      </c>
      <c r="N86" s="349">
        <f>N45/N24</f>
        <v>14.178616341236635</v>
      </c>
      <c r="O86" s="347">
        <f>N86-M86</f>
        <v>-0.34155982155406406</v>
      </c>
      <c r="P86" s="450" t="str">
        <f>IF(N86&lt;=M86,"OK","NOOK")</f>
        <v>OK</v>
      </c>
      <c r="Q86" s="282" t="s">
        <v>767</v>
      </c>
      <c r="R86" s="1665"/>
      <c r="S86" s="1665"/>
      <c r="T86" s="1665"/>
    </row>
    <row r="87" spans="1:17" ht="23.25" customHeight="1">
      <c r="A87" s="1727" t="s">
        <v>269</v>
      </c>
      <c r="B87" s="1728"/>
      <c r="C87" s="1728"/>
      <c r="D87" s="1728"/>
      <c r="E87" s="1728"/>
      <c r="F87" s="1728"/>
      <c r="G87" s="1728"/>
      <c r="H87" s="1728"/>
      <c r="I87" s="1728"/>
      <c r="J87" s="1262"/>
      <c r="K87" s="1263"/>
      <c r="L87" s="331">
        <f aca="true" t="shared" si="7" ref="L87:N88">L46/L45</f>
        <v>0.6609277620149112</v>
      </c>
      <c r="M87" s="332">
        <f t="shared" si="7"/>
        <v>1.0410534211357787</v>
      </c>
      <c r="N87" s="333">
        <f t="shared" si="7"/>
        <v>1.06563652949561</v>
      </c>
      <c r="O87" s="331">
        <f>N87-M87</f>
        <v>0.02458310835983135</v>
      </c>
      <c r="P87" s="503" t="str">
        <f>IF(N87&gt;=M87,"OK","NOOK")</f>
        <v>OK</v>
      </c>
      <c r="Q87" s="282" t="s">
        <v>276</v>
      </c>
    </row>
    <row r="88" spans="1:17" ht="27.75" customHeight="1" thickBot="1">
      <c r="A88" s="1729" t="s">
        <v>907</v>
      </c>
      <c r="B88" s="1730"/>
      <c r="C88" s="1730"/>
      <c r="D88" s="1730"/>
      <c r="E88" s="1730"/>
      <c r="F88" s="1730"/>
      <c r="G88" s="1730"/>
      <c r="H88" s="1730"/>
      <c r="I88" s="1731"/>
      <c r="J88" s="1732"/>
      <c r="K88" s="1733"/>
      <c r="L88" s="456">
        <f t="shared" si="7"/>
        <v>0</v>
      </c>
      <c r="M88" s="543">
        <f t="shared" si="7"/>
        <v>0</v>
      </c>
      <c r="N88" s="544">
        <f t="shared" si="7"/>
        <v>0</v>
      </c>
      <c r="O88" s="331">
        <f>N88-M88</f>
        <v>0</v>
      </c>
      <c r="P88" s="503" t="str">
        <f>IF(N88&gt;=M88,"OK","NOOK")</f>
        <v>OK</v>
      </c>
      <c r="Q88" s="274" t="s">
        <v>276</v>
      </c>
    </row>
    <row r="89" spans="1:17" ht="14.25" customHeight="1" thickBot="1" thickTop="1">
      <c r="A89" s="1709" t="s">
        <v>399</v>
      </c>
      <c r="B89" s="1710"/>
      <c r="C89" s="1710"/>
      <c r="D89" s="1710"/>
      <c r="E89" s="1710"/>
      <c r="F89" s="1710"/>
      <c r="G89" s="1710"/>
      <c r="H89" s="1710"/>
      <c r="I89" s="1710"/>
      <c r="J89" s="1710"/>
      <c r="K89" s="1710"/>
      <c r="L89" s="539"/>
      <c r="M89" s="466"/>
      <c r="N89" s="545"/>
      <c r="O89" s="468"/>
      <c r="P89" s="430"/>
      <c r="Q89" s="282"/>
    </row>
    <row r="90" spans="1:17" ht="24.75" customHeight="1" thickTop="1">
      <c r="A90" s="1748" t="s">
        <v>300</v>
      </c>
      <c r="B90" s="1749"/>
      <c r="C90" s="1749"/>
      <c r="D90" s="1749"/>
      <c r="E90" s="1749"/>
      <c r="F90" s="1749"/>
      <c r="G90" s="1749"/>
      <c r="H90" s="1749"/>
      <c r="I90" s="1749"/>
      <c r="J90" s="1749"/>
      <c r="K90" s="1750"/>
      <c r="L90" s="546">
        <f>L55</f>
        <v>0</v>
      </c>
      <c r="M90" s="547">
        <f>M55</f>
        <v>0</v>
      </c>
      <c r="N90" s="548">
        <f>N55</f>
        <v>0</v>
      </c>
      <c r="O90" s="546">
        <f>N90-M90</f>
        <v>0</v>
      </c>
      <c r="P90" s="450" t="str">
        <f>IF(N90&lt;=M90,"OK","NOOK")</f>
        <v>OK</v>
      </c>
      <c r="Q90" s="282" t="s">
        <v>111</v>
      </c>
    </row>
    <row r="91" spans="1:17" ht="20.25" customHeight="1">
      <c r="A91" s="1712"/>
      <c r="B91" s="1713"/>
      <c r="C91" s="1713"/>
      <c r="D91" s="1713"/>
      <c r="E91" s="1713"/>
      <c r="F91" s="1713"/>
      <c r="G91" s="1713"/>
      <c r="H91" s="1713"/>
      <c r="I91" s="1713"/>
      <c r="J91" s="1713"/>
      <c r="K91" s="1714"/>
      <c r="L91" s="499"/>
      <c r="M91" s="498"/>
      <c r="N91" s="416"/>
      <c r="O91" s="514"/>
      <c r="P91" s="417"/>
      <c r="Q91" s="282"/>
    </row>
    <row r="92" spans="1:17" ht="20.25" customHeight="1">
      <c r="A92" s="1746"/>
      <c r="B92" s="1708"/>
      <c r="C92" s="1708"/>
      <c r="D92" s="1708"/>
      <c r="E92" s="1708"/>
      <c r="F92" s="1708"/>
      <c r="G92" s="1708"/>
      <c r="H92" s="1708"/>
      <c r="I92" s="1708"/>
      <c r="J92" s="1708"/>
      <c r="K92" s="1747"/>
      <c r="L92" s="499"/>
      <c r="M92" s="498"/>
      <c r="N92" s="416"/>
      <c r="O92" s="514"/>
      <c r="P92" s="417"/>
      <c r="Q92" s="282"/>
    </row>
    <row r="93" spans="1:17" ht="22.5" customHeight="1" thickBot="1">
      <c r="A93" s="1743"/>
      <c r="B93" s="1744"/>
      <c r="C93" s="1744"/>
      <c r="D93" s="1744"/>
      <c r="E93" s="1744"/>
      <c r="F93" s="1744"/>
      <c r="G93" s="1744"/>
      <c r="H93" s="1744"/>
      <c r="I93" s="1744"/>
      <c r="J93" s="1744"/>
      <c r="K93" s="1745"/>
      <c r="L93" s="365"/>
      <c r="M93" s="366"/>
      <c r="N93" s="367"/>
      <c r="O93" s="368"/>
      <c r="P93" s="369"/>
      <c r="Q93" s="282"/>
    </row>
    <row r="94" spans="1:17" ht="19.5" customHeight="1" thickBot="1">
      <c r="A94" s="1740" t="s">
        <v>429</v>
      </c>
      <c r="B94" s="1741"/>
      <c r="C94" s="1741"/>
      <c r="D94" s="1741"/>
      <c r="E94" s="1741"/>
      <c r="F94" s="1741"/>
      <c r="G94" s="1741"/>
      <c r="H94" s="1741"/>
      <c r="I94" s="1741"/>
      <c r="J94" s="1741"/>
      <c r="K94" s="1741"/>
      <c r="L94" s="1741"/>
      <c r="M94" s="1741"/>
      <c r="N94" s="1741"/>
      <c r="O94" s="1741"/>
      <c r="P94" s="1742"/>
      <c r="Q94" s="282"/>
    </row>
    <row r="95" spans="1:17" ht="36" customHeight="1">
      <c r="A95" s="1734" t="s">
        <v>435</v>
      </c>
      <c r="B95" s="1735"/>
      <c r="C95" s="1735"/>
      <c r="D95" s="1735"/>
      <c r="E95" s="1735"/>
      <c r="F95" s="1735"/>
      <c r="G95" s="1735"/>
      <c r="H95" s="1735"/>
      <c r="I95" s="1735"/>
      <c r="J95" s="1735"/>
      <c r="K95" s="1735"/>
      <c r="L95" s="1735"/>
      <c r="M95" s="1735"/>
      <c r="N95" s="1735"/>
      <c r="O95" s="1735"/>
      <c r="P95" s="1736"/>
      <c r="Q95" s="282"/>
    </row>
    <row r="96" spans="1:18" ht="82.5" customHeight="1" thickBot="1">
      <c r="A96" s="1737"/>
      <c r="B96" s="1738"/>
      <c r="C96" s="1738"/>
      <c r="D96" s="1738"/>
      <c r="E96" s="1738"/>
      <c r="F96" s="1738"/>
      <c r="G96" s="1738"/>
      <c r="H96" s="1738"/>
      <c r="I96" s="1738"/>
      <c r="J96" s="1738"/>
      <c r="K96" s="1738"/>
      <c r="L96" s="1738"/>
      <c r="M96" s="1738"/>
      <c r="N96" s="1738"/>
      <c r="O96" s="1738"/>
      <c r="P96" s="1739"/>
      <c r="Q96" s="282"/>
      <c r="R96" s="370"/>
    </row>
    <row r="97" spans="1:16" ht="21" customHeight="1" hidden="1">
      <c r="A97" s="24"/>
      <c r="B97" s="25"/>
      <c r="C97" s="25"/>
      <c r="D97" s="25"/>
      <c r="E97" s="25"/>
      <c r="F97" s="25"/>
      <c r="G97" s="25"/>
      <c r="H97" s="25"/>
      <c r="I97" s="25"/>
      <c r="J97" s="25"/>
      <c r="K97" s="25"/>
      <c r="L97" s="25"/>
      <c r="M97" s="25"/>
      <c r="N97" s="25"/>
      <c r="O97" s="25"/>
      <c r="P97" s="26"/>
    </row>
  </sheetData>
  <sheetProtection selectLockedCells="1"/>
  <mergeCells count="138">
    <mergeCell ref="R83:T86"/>
    <mergeCell ref="A55:F55"/>
    <mergeCell ref="R73:T73"/>
    <mergeCell ref="R75:T77"/>
    <mergeCell ref="R78:T81"/>
    <mergeCell ref="A59:F59"/>
    <mergeCell ref="N62:P62"/>
    <mergeCell ref="N68:P68"/>
    <mergeCell ref="A66:C66"/>
    <mergeCell ref="G63:I63"/>
    <mergeCell ref="G59:P59"/>
    <mergeCell ref="A58:P58"/>
    <mergeCell ref="L71:L72"/>
    <mergeCell ref="E67:F67"/>
    <mergeCell ref="G61:I61"/>
    <mergeCell ref="O71:O72"/>
    <mergeCell ref="G65:I65"/>
    <mergeCell ref="G66:I66"/>
    <mergeCell ref="L63:M63"/>
    <mergeCell ref="L65:M65"/>
    <mergeCell ref="G38:P38"/>
    <mergeCell ref="A51:F51"/>
    <mergeCell ref="A52:F52"/>
    <mergeCell ref="A50:F50"/>
    <mergeCell ref="A35:F35"/>
    <mergeCell ref="A36:F36"/>
    <mergeCell ref="A48:F48"/>
    <mergeCell ref="A41:F41"/>
    <mergeCell ref="A42:F42"/>
    <mergeCell ref="A45:F45"/>
    <mergeCell ref="A47:F47"/>
    <mergeCell ref="A46:F46"/>
    <mergeCell ref="A37:F37"/>
    <mergeCell ref="A38:F38"/>
    <mergeCell ref="A11:P11"/>
    <mergeCell ref="E5:J5"/>
    <mergeCell ref="E6:J6"/>
    <mergeCell ref="A29:F29"/>
    <mergeCell ref="A30:F30"/>
    <mergeCell ref="A24:F24"/>
    <mergeCell ref="N71:N72"/>
    <mergeCell ref="G44:P44"/>
    <mergeCell ref="A39:F39"/>
    <mergeCell ref="A40:F40"/>
    <mergeCell ref="G39:P39"/>
    <mergeCell ref="A44:F44"/>
    <mergeCell ref="A43:F43"/>
    <mergeCell ref="P71:P72"/>
    <mergeCell ref="A63:C63"/>
    <mergeCell ref="A65:C65"/>
    <mergeCell ref="A1:N1"/>
    <mergeCell ref="G23:P23"/>
    <mergeCell ref="A22:F22"/>
    <mergeCell ref="A23:F23"/>
    <mergeCell ref="A2:P2"/>
    <mergeCell ref="A8:P8"/>
    <mergeCell ref="A9:P10"/>
    <mergeCell ref="E4:J4"/>
    <mergeCell ref="A12:P16"/>
    <mergeCell ref="A85:K85"/>
    <mergeCell ref="A74:K74"/>
    <mergeCell ref="M71:M72"/>
    <mergeCell ref="A75:K75"/>
    <mergeCell ref="A76:I76"/>
    <mergeCell ref="A82:K82"/>
    <mergeCell ref="J77:K77"/>
    <mergeCell ref="A71:K72"/>
    <mergeCell ref="A73:K73"/>
    <mergeCell ref="A84:K84"/>
    <mergeCell ref="A87:I87"/>
    <mergeCell ref="A88:I88"/>
    <mergeCell ref="J88:K88"/>
    <mergeCell ref="A95:P96"/>
    <mergeCell ref="A94:P94"/>
    <mergeCell ref="A89:K89"/>
    <mergeCell ref="A93:K93"/>
    <mergeCell ref="A92:K92"/>
    <mergeCell ref="A91:K91"/>
    <mergeCell ref="A90:K90"/>
    <mergeCell ref="A86:K86"/>
    <mergeCell ref="A49:F49"/>
    <mergeCell ref="A54:F54"/>
    <mergeCell ref="G54:P54"/>
    <mergeCell ref="A56:F56"/>
    <mergeCell ref="A57:F57"/>
    <mergeCell ref="A53:F53"/>
    <mergeCell ref="N60:P60"/>
    <mergeCell ref="J76:K76"/>
    <mergeCell ref="A78:I78"/>
    <mergeCell ref="A81:K81"/>
    <mergeCell ref="J78:K78"/>
    <mergeCell ref="A77:I77"/>
    <mergeCell ref="A80:K80"/>
    <mergeCell ref="A83:K83"/>
    <mergeCell ref="A79:I79"/>
    <mergeCell ref="J79:K79"/>
    <mergeCell ref="N61:P61"/>
    <mergeCell ref="L62:M62"/>
    <mergeCell ref="L67:M67"/>
    <mergeCell ref="N63:P63"/>
    <mergeCell ref="N65:P65"/>
    <mergeCell ref="N66:P66"/>
    <mergeCell ref="N67:P67"/>
    <mergeCell ref="L66:M66"/>
    <mergeCell ref="G62:I62"/>
    <mergeCell ref="G67:K67"/>
    <mergeCell ref="E60:F60"/>
    <mergeCell ref="L61:M61"/>
    <mergeCell ref="E61:F61"/>
    <mergeCell ref="E63:F63"/>
    <mergeCell ref="E65:F65"/>
    <mergeCell ref="E66:F66"/>
    <mergeCell ref="E64:F64"/>
    <mergeCell ref="G68:K68"/>
    <mergeCell ref="L68:M68"/>
    <mergeCell ref="A17:P17"/>
    <mergeCell ref="A18:P18"/>
    <mergeCell ref="A27:F27"/>
    <mergeCell ref="A28:F28"/>
    <mergeCell ref="A19:P19"/>
    <mergeCell ref="A20:P20"/>
    <mergeCell ref="G60:I60"/>
    <mergeCell ref="L60:M60"/>
    <mergeCell ref="A68:C68"/>
    <mergeCell ref="E68:F68"/>
    <mergeCell ref="A62:C62"/>
    <mergeCell ref="E62:F62"/>
    <mergeCell ref="A60:C60"/>
    <mergeCell ref="A61:C61"/>
    <mergeCell ref="A67:C67"/>
    <mergeCell ref="A64:C64"/>
    <mergeCell ref="A26:F26"/>
    <mergeCell ref="A25:F25"/>
    <mergeCell ref="A21:P21"/>
    <mergeCell ref="A34:F34"/>
    <mergeCell ref="A31:F31"/>
    <mergeCell ref="A33:F33"/>
    <mergeCell ref="A32:F32"/>
  </mergeCells>
  <printOptions horizontalCentered="1"/>
  <pageMargins left="0.1968503937007874" right="0" top="0.4724409448818898" bottom="0.984251968503937" header="0.5118110236220472" footer="0.5118110236220472"/>
  <pageSetup horizontalDpi="600" verticalDpi="600" orientation="landscape" paperSize="9" scale="90" r:id="rId1"/>
  <headerFooter alignWithMargins="0">
    <oddHeader>&amp;CComune di INVERUNO</oddHeader>
    <oddFooter>&amp;L&amp;8&amp;F&amp;R&amp;8&amp;P</oddFooter>
  </headerFooter>
  <rowBreaks count="1" manualBreakCount="1">
    <brk id="96" max="255" man="1"/>
  </rowBreaks>
</worksheet>
</file>

<file path=xl/worksheets/sheet7.xml><?xml version="1.0" encoding="utf-8"?>
<worksheet xmlns="http://schemas.openxmlformats.org/spreadsheetml/2006/main" xmlns:r="http://schemas.openxmlformats.org/officeDocument/2006/relationships">
  <sheetPr>
    <tabColor rgb="FFFF0000"/>
  </sheetPr>
  <dimension ref="A1:S81"/>
  <sheetViews>
    <sheetView zoomScalePageLayoutView="0" workbookViewId="0" topLeftCell="A53">
      <selection activeCell="A18" sqref="A18:P18"/>
    </sheetView>
  </sheetViews>
  <sheetFormatPr defaultColWidth="9.140625" defaultRowHeight="12.75"/>
  <cols>
    <col min="1" max="6" width="9.140625" style="274" customWidth="1"/>
    <col min="7" max="7" width="12.8515625" style="274" bestFit="1" customWidth="1"/>
    <col min="8" max="8" width="14.7109375" style="274" customWidth="1"/>
    <col min="9" max="9" width="13.00390625" style="274" customWidth="1"/>
    <col min="10" max="10" width="0.2890625" style="274" hidden="1" customWidth="1"/>
    <col min="11" max="11" width="9.140625" style="274" hidden="1" customWidth="1"/>
    <col min="12" max="12" width="12.7109375" style="274" customWidth="1"/>
    <col min="13" max="13" width="13.7109375" style="274" customWidth="1"/>
    <col min="14" max="14" width="15.2812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112</v>
      </c>
      <c r="F4" s="1781"/>
      <c r="G4" s="1781"/>
      <c r="H4" s="1781"/>
      <c r="I4" s="1781"/>
      <c r="J4" s="1781"/>
      <c r="K4" s="276"/>
      <c r="L4" s="276"/>
      <c r="M4" s="276"/>
      <c r="N4" s="276"/>
      <c r="O4" s="276"/>
      <c r="P4" s="278"/>
    </row>
    <row r="5" spans="1:16" ht="12.75">
      <c r="A5" s="275" t="s">
        <v>422</v>
      </c>
      <c r="B5" s="276"/>
      <c r="C5" s="276"/>
      <c r="D5" s="276"/>
      <c r="E5" s="1781" t="s">
        <v>1447</v>
      </c>
      <c r="F5" s="1781"/>
      <c r="G5" s="1781"/>
      <c r="H5" s="1781"/>
      <c r="I5" s="1781"/>
      <c r="J5" s="1781"/>
      <c r="K5" s="276"/>
      <c r="L5" s="276" t="s">
        <v>1462</v>
      </c>
      <c r="M5" s="276"/>
      <c r="N5" s="276"/>
      <c r="O5" s="276"/>
      <c r="P5" s="278"/>
    </row>
    <row r="6" spans="1:16" ht="12.75">
      <c r="A6" s="275" t="s">
        <v>423</v>
      </c>
      <c r="B6" s="276"/>
      <c r="C6" s="276"/>
      <c r="D6" s="276"/>
      <c r="E6" s="1799"/>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41</v>
      </c>
      <c r="B8" s="1774"/>
      <c r="C8" s="1774"/>
      <c r="D8" s="1774"/>
      <c r="E8" s="1774"/>
      <c r="F8" s="1774"/>
      <c r="G8" s="1774"/>
      <c r="H8" s="1774"/>
      <c r="I8" s="1774"/>
      <c r="J8" s="1774"/>
      <c r="K8" s="1774"/>
      <c r="L8" s="1774"/>
      <c r="M8" s="1774"/>
      <c r="N8" s="1774"/>
      <c r="O8" s="1774"/>
      <c r="P8" s="1775"/>
      <c r="Q8" s="282"/>
    </row>
    <row r="9" spans="1:17" ht="12.75" customHeight="1">
      <c r="A9" s="1692" t="s">
        <v>1370</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1042</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483</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935</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293">
        <f>(G24+H24+I24)/3</f>
        <v>8616</v>
      </c>
      <c r="K24" s="294"/>
      <c r="L24" s="295">
        <f>(G24+H24+I24)/3</f>
        <v>8616</v>
      </c>
      <c r="M24" s="374">
        <v>8600</v>
      </c>
      <c r="N24" s="296">
        <f>Caratteristiche!M5</f>
        <v>8604</v>
      </c>
      <c r="O24" s="297"/>
      <c r="P24" s="298"/>
      <c r="Q24" s="299"/>
    </row>
    <row r="25" spans="1:16" ht="14.25" customHeight="1">
      <c r="A25" s="1664" t="s">
        <v>921</v>
      </c>
      <c r="B25" s="1665"/>
      <c r="C25" s="1665"/>
      <c r="D25" s="1665"/>
      <c r="E25" s="1665"/>
      <c r="F25" s="1665"/>
      <c r="G25" s="300">
        <v>82</v>
      </c>
      <c r="H25" s="300">
        <v>83</v>
      </c>
      <c r="I25" s="1146">
        <v>78</v>
      </c>
      <c r="J25" s="300">
        <f aca="true" t="shared" si="0" ref="J25:J33">(G25+H25+I25)/3</f>
        <v>81</v>
      </c>
      <c r="K25" s="301"/>
      <c r="L25" s="302">
        <f aca="true" t="shared" si="1" ref="L25:L33">(G25+H25+I25)/3</f>
        <v>81</v>
      </c>
      <c r="M25" s="303">
        <v>75</v>
      </c>
      <c r="N25" s="304">
        <v>85</v>
      </c>
      <c r="O25" s="305">
        <f aca="true" t="shared" si="2" ref="O25:O33">(N25/L25)-100%</f>
        <v>0.04938271604938271</v>
      </c>
      <c r="P25" s="306">
        <f aca="true" t="shared" si="3" ref="P25:P33">(N25/M25)-100%</f>
        <v>0.1333333333333333</v>
      </c>
    </row>
    <row r="26" spans="1:16" ht="14.25" customHeight="1">
      <c r="A26" s="1664" t="s">
        <v>936</v>
      </c>
      <c r="B26" s="1665"/>
      <c r="C26" s="1665"/>
      <c r="D26" s="1665"/>
      <c r="E26" s="1665"/>
      <c r="F26" s="1665"/>
      <c r="G26" s="300">
        <v>82</v>
      </c>
      <c r="H26" s="300">
        <v>83</v>
      </c>
      <c r="I26" s="1145">
        <v>78</v>
      </c>
      <c r="J26" s="300">
        <f t="shared" si="0"/>
        <v>81</v>
      </c>
      <c r="K26" s="301"/>
      <c r="L26" s="302">
        <f t="shared" si="1"/>
        <v>81</v>
      </c>
      <c r="M26" s="308">
        <v>75</v>
      </c>
      <c r="N26" s="309">
        <v>85</v>
      </c>
      <c r="O26" s="305">
        <f t="shared" si="2"/>
        <v>0.04938271604938271</v>
      </c>
      <c r="P26" s="306">
        <f t="shared" si="3"/>
        <v>0.1333333333333333</v>
      </c>
    </row>
    <row r="27" spans="1:16" ht="12.75" customHeight="1">
      <c r="A27" s="1664" t="s">
        <v>1041</v>
      </c>
      <c r="B27" s="1665"/>
      <c r="C27" s="1665"/>
      <c r="D27" s="1665"/>
      <c r="E27" s="1665"/>
      <c r="F27" s="1665"/>
      <c r="G27" s="300">
        <v>82</v>
      </c>
      <c r="H27" s="300">
        <v>83</v>
      </c>
      <c r="I27" s="1145">
        <v>78</v>
      </c>
      <c r="J27" s="300">
        <f t="shared" si="0"/>
        <v>81</v>
      </c>
      <c r="K27" s="301"/>
      <c r="L27" s="302">
        <f t="shared" si="1"/>
        <v>81</v>
      </c>
      <c r="M27" s="308">
        <v>75</v>
      </c>
      <c r="N27" s="309">
        <v>85</v>
      </c>
      <c r="O27" s="305">
        <f t="shared" si="2"/>
        <v>0.04938271604938271</v>
      </c>
      <c r="P27" s="306">
        <f t="shared" si="3"/>
        <v>0.1333333333333333</v>
      </c>
    </row>
    <row r="28" spans="1:16" ht="12" customHeight="1">
      <c r="A28" s="1664" t="s">
        <v>1109</v>
      </c>
      <c r="B28" s="1665"/>
      <c r="C28" s="1665"/>
      <c r="D28" s="1665"/>
      <c r="E28" s="1665"/>
      <c r="F28" s="1665"/>
      <c r="G28" s="300">
        <v>2031</v>
      </c>
      <c r="H28" s="300">
        <v>1899</v>
      </c>
      <c r="I28" s="1145">
        <v>2069</v>
      </c>
      <c r="J28" s="300">
        <f t="shared" si="0"/>
        <v>1999.6666666666667</v>
      </c>
      <c r="K28" s="301"/>
      <c r="L28" s="302">
        <f t="shared" si="1"/>
        <v>1999.6666666666667</v>
      </c>
      <c r="M28" s="308">
        <f>Caratteristiche!M18</f>
        <v>1994</v>
      </c>
      <c r="N28" s="308">
        <v>1994</v>
      </c>
      <c r="O28" s="305">
        <f t="shared" si="2"/>
        <v>-0.0028338056342723794</v>
      </c>
      <c r="P28" s="306">
        <f t="shared" si="3"/>
        <v>0</v>
      </c>
    </row>
    <row r="29" spans="1:16" ht="12" customHeight="1">
      <c r="A29" s="1664" t="s">
        <v>1229</v>
      </c>
      <c r="B29" s="1665"/>
      <c r="C29" s="1665"/>
      <c r="D29" s="1665"/>
      <c r="E29" s="1665"/>
      <c r="F29" s="1665"/>
      <c r="G29" s="300">
        <v>82</v>
      </c>
      <c r="H29" s="300">
        <v>83</v>
      </c>
      <c r="I29" s="1145">
        <v>78</v>
      </c>
      <c r="J29" s="300">
        <f t="shared" si="0"/>
        <v>81</v>
      </c>
      <c r="K29" s="301"/>
      <c r="L29" s="302">
        <f t="shared" si="1"/>
        <v>81</v>
      </c>
      <c r="M29" s="308">
        <v>75</v>
      </c>
      <c r="N29" s="309">
        <v>85</v>
      </c>
      <c r="O29" s="305">
        <f t="shared" si="2"/>
        <v>0.04938271604938271</v>
      </c>
      <c r="P29" s="306">
        <f t="shared" si="3"/>
        <v>0.1333333333333333</v>
      </c>
    </row>
    <row r="30" spans="1:16" ht="12" customHeight="1">
      <c r="A30" s="1827" t="s">
        <v>1044</v>
      </c>
      <c r="B30" s="1665"/>
      <c r="C30" s="1665"/>
      <c r="D30" s="1665"/>
      <c r="E30" s="1665"/>
      <c r="F30" s="1665"/>
      <c r="G30" s="300">
        <v>40</v>
      </c>
      <c r="H30" s="300">
        <v>35</v>
      </c>
      <c r="I30" s="1145">
        <v>22</v>
      </c>
      <c r="J30" s="300">
        <f>(G30+H30+I30)/3</f>
        <v>32.333333333333336</v>
      </c>
      <c r="K30" s="301"/>
      <c r="L30" s="302">
        <f>(G30+H30+I30)/3</f>
        <v>32.333333333333336</v>
      </c>
      <c r="M30" s="308">
        <v>15</v>
      </c>
      <c r="N30" s="309">
        <v>15</v>
      </c>
      <c r="O30" s="305">
        <f>(N30/L30)-100%</f>
        <v>-0.5360824742268042</v>
      </c>
      <c r="P30" s="306">
        <f>(N30/M30)-100%</f>
        <v>0</v>
      </c>
    </row>
    <row r="31" spans="1:16" ht="12" customHeight="1">
      <c r="A31" s="1827" t="s">
        <v>1260</v>
      </c>
      <c r="B31" s="1828"/>
      <c r="C31" s="1828"/>
      <c r="D31" s="1828"/>
      <c r="E31" s="1828"/>
      <c r="F31" s="1828"/>
      <c r="G31" s="300">
        <v>1</v>
      </c>
      <c r="H31" s="300">
        <v>1</v>
      </c>
      <c r="I31" s="1145">
        <v>1</v>
      </c>
      <c r="J31" s="300">
        <f t="shared" si="0"/>
        <v>1</v>
      </c>
      <c r="K31" s="301"/>
      <c r="L31" s="302">
        <f t="shared" si="1"/>
        <v>1</v>
      </c>
      <c r="M31" s="308">
        <v>1</v>
      </c>
      <c r="N31" s="309">
        <v>1</v>
      </c>
      <c r="O31" s="305">
        <f t="shared" si="2"/>
        <v>0</v>
      </c>
      <c r="P31" s="306">
        <f t="shared" si="3"/>
        <v>0</v>
      </c>
    </row>
    <row r="32" spans="1:16" ht="12" customHeight="1">
      <c r="A32" s="1829" t="s">
        <v>944</v>
      </c>
      <c r="B32" s="1830"/>
      <c r="C32" s="1830"/>
      <c r="D32" s="1830"/>
      <c r="E32" s="1830"/>
      <c r="F32" s="1830"/>
      <c r="G32" s="881"/>
      <c r="H32" s="881"/>
      <c r="I32" s="881"/>
      <c r="J32" s="881">
        <f t="shared" si="0"/>
        <v>0</v>
      </c>
      <c r="K32" s="882"/>
      <c r="L32" s="883">
        <f t="shared" si="1"/>
        <v>0</v>
      </c>
      <c r="M32" s="884"/>
      <c r="N32" s="885"/>
      <c r="O32" s="886" t="e">
        <f t="shared" si="2"/>
        <v>#DIV/0!</v>
      </c>
      <c r="P32" s="887" t="e">
        <f t="shared" si="3"/>
        <v>#DIV/0!</v>
      </c>
    </row>
    <row r="33" spans="1:16" ht="12" customHeight="1">
      <c r="A33" s="1829" t="s">
        <v>454</v>
      </c>
      <c r="B33" s="1830"/>
      <c r="C33" s="1830"/>
      <c r="D33" s="1830"/>
      <c r="E33" s="1830"/>
      <c r="F33" s="1830"/>
      <c r="G33" s="881"/>
      <c r="H33" s="881"/>
      <c r="I33" s="881"/>
      <c r="J33" s="881">
        <f t="shared" si="0"/>
        <v>0</v>
      </c>
      <c r="K33" s="882"/>
      <c r="L33" s="888">
        <f t="shared" si="1"/>
        <v>0</v>
      </c>
      <c r="M33" s="889"/>
      <c r="N33" s="890"/>
      <c r="O33" s="886" t="e">
        <f t="shared" si="2"/>
        <v>#DIV/0!</v>
      </c>
      <c r="P33" s="887" t="e">
        <f t="shared" si="3"/>
        <v>#DIV/0!</v>
      </c>
    </row>
    <row r="34" spans="1:16" ht="12.75" hidden="1">
      <c r="A34" s="1401"/>
      <c r="B34" s="1402"/>
      <c r="C34" s="1402"/>
      <c r="D34" s="1402"/>
      <c r="E34" s="1402"/>
      <c r="F34" s="1402"/>
      <c r="G34" s="1402"/>
      <c r="H34" s="1402"/>
      <c r="I34" s="1402"/>
      <c r="J34" s="1402"/>
      <c r="K34" s="1402"/>
      <c r="L34" s="1802"/>
      <c r="M34" s="1402"/>
      <c r="N34" s="1402"/>
      <c r="O34" s="1802"/>
      <c r="P34" s="1803"/>
    </row>
    <row r="35" spans="1:18" ht="12.75" customHeight="1">
      <c r="A35" s="1719" t="s">
        <v>426</v>
      </c>
      <c r="B35" s="1720"/>
      <c r="C35" s="1720"/>
      <c r="D35" s="1720"/>
      <c r="E35" s="1720"/>
      <c r="F35" s="1720"/>
      <c r="G35" s="1793"/>
      <c r="H35" s="1793"/>
      <c r="I35" s="1793"/>
      <c r="J35" s="1793"/>
      <c r="K35" s="1793"/>
      <c r="L35" s="1793"/>
      <c r="M35" s="1793"/>
      <c r="N35" s="1793"/>
      <c r="O35" s="1793"/>
      <c r="P35" s="1794"/>
      <c r="R35" s="314"/>
    </row>
    <row r="36" spans="1:18" ht="31.5" customHeight="1">
      <c r="A36" s="1791" t="s">
        <v>1060</v>
      </c>
      <c r="B36" s="1792"/>
      <c r="C36" s="1792"/>
      <c r="D36" s="1792"/>
      <c r="E36" s="1792"/>
      <c r="F36" s="1792"/>
      <c r="G36" s="74">
        <v>2</v>
      </c>
      <c r="H36" s="74">
        <v>2</v>
      </c>
      <c r="I36" s="74">
        <v>2</v>
      </c>
      <c r="J36" s="74">
        <f>(G36+H36+I36)/3</f>
        <v>2</v>
      </c>
      <c r="K36" s="75"/>
      <c r="L36" s="295">
        <f>(G36+H36+I36)/3</f>
        <v>2</v>
      </c>
      <c r="M36" s="77">
        <v>2</v>
      </c>
      <c r="N36" s="78">
        <v>2</v>
      </c>
      <c r="O36" s="297">
        <f>(N36/L36)-100%</f>
        <v>0</v>
      </c>
      <c r="P36" s="298">
        <f>(N36/M36)-100%</f>
        <v>0</v>
      </c>
      <c r="R36" s="314"/>
    </row>
    <row r="37" spans="1:18" ht="12.75" customHeight="1">
      <c r="A37" s="1664"/>
      <c r="B37" s="1665"/>
      <c r="C37" s="1665"/>
      <c r="D37" s="1665"/>
      <c r="E37" s="1665"/>
      <c r="F37" s="1665"/>
      <c r="G37" s="81"/>
      <c r="H37" s="81"/>
      <c r="I37" s="81"/>
      <c r="J37" s="81">
        <f>(G37+H37+I37)/3</f>
        <v>0</v>
      </c>
      <c r="K37" s="82"/>
      <c r="L37" s="83">
        <f>(G37+H37+I37)/3</f>
        <v>0</v>
      </c>
      <c r="M37" s="84"/>
      <c r="N37" s="85"/>
      <c r="O37" s="86" t="e">
        <f>(N37/L37)-100%</f>
        <v>#DIV/0!</v>
      </c>
      <c r="P37" s="87" t="e">
        <f>(N37/M37)-100%</f>
        <v>#DIV/0!</v>
      </c>
      <c r="R37" s="314"/>
    </row>
    <row r="38" spans="1:18" ht="12.75" customHeight="1">
      <c r="A38" s="1664"/>
      <c r="B38" s="1665"/>
      <c r="C38" s="1665"/>
      <c r="D38" s="1665"/>
      <c r="E38" s="1665"/>
      <c r="F38" s="1665"/>
      <c r="G38" s="81"/>
      <c r="H38" s="81"/>
      <c r="I38" s="81"/>
      <c r="J38" s="81">
        <f>(G38+H38+I38)/3</f>
        <v>0</v>
      </c>
      <c r="K38" s="82"/>
      <c r="L38" s="83">
        <f>(G38+H38+I38)/3</f>
        <v>0</v>
      </c>
      <c r="M38" s="84"/>
      <c r="N38" s="85"/>
      <c r="O38" s="86" t="e">
        <f>(N38/L38)-100%</f>
        <v>#DIV/0!</v>
      </c>
      <c r="P38" s="87" t="e">
        <f>(N38/M38)-100%</f>
        <v>#DIV/0!</v>
      </c>
      <c r="R38" s="314"/>
    </row>
    <row r="39" spans="1:18" ht="12.75" customHeight="1">
      <c r="A39" s="1795"/>
      <c r="B39" s="1796"/>
      <c r="C39" s="1796"/>
      <c r="D39" s="1796"/>
      <c r="E39" s="1796"/>
      <c r="F39" s="1796"/>
      <c r="G39" s="90"/>
      <c r="H39" s="90"/>
      <c r="I39" s="90"/>
      <c r="J39" s="90">
        <f>(G39+H39+I39)/3</f>
        <v>0</v>
      </c>
      <c r="K39" s="91"/>
      <c r="L39" s="92">
        <f>(G39+H39+I39)/3</f>
        <v>0</v>
      </c>
      <c r="M39" s="93"/>
      <c r="N39" s="94"/>
      <c r="O39" s="88" t="e">
        <f>(N39/L39)-100%</f>
        <v>#DIV/0!</v>
      </c>
      <c r="P39" s="89" t="e">
        <f>(N39/M39)-100%</f>
        <v>#DIV/0!</v>
      </c>
      <c r="R39" s="314"/>
    </row>
    <row r="40" spans="1:16" ht="14.25" customHeight="1">
      <c r="A40" s="1719" t="s">
        <v>427</v>
      </c>
      <c r="B40" s="1720"/>
      <c r="C40" s="1720"/>
      <c r="D40" s="1720"/>
      <c r="E40" s="1720"/>
      <c r="F40" s="1720"/>
      <c r="G40" s="1720"/>
      <c r="H40" s="1720"/>
      <c r="I40" s="1720"/>
      <c r="J40" s="1720"/>
      <c r="K40" s="1720"/>
      <c r="L40" s="1720"/>
      <c r="M40" s="1720"/>
      <c r="N40" s="1720"/>
      <c r="O40" s="1720"/>
      <c r="P40" s="1721"/>
    </row>
    <row r="41" spans="1:16" ht="16.5" customHeight="1">
      <c r="A41" s="1806" t="s">
        <v>268</v>
      </c>
      <c r="B41" s="1807"/>
      <c r="C41" s="1807"/>
      <c r="D41" s="1807"/>
      <c r="E41" s="1807"/>
      <c r="F41" s="1807"/>
      <c r="G41" s="246">
        <v>124871.1</v>
      </c>
      <c r="H41" s="246">
        <v>141561.08</v>
      </c>
      <c r="I41" s="246">
        <v>144977.59</v>
      </c>
      <c r="J41" s="247">
        <f>(G41+H41+I41)/3</f>
        <v>137136.59</v>
      </c>
      <c r="K41" s="248"/>
      <c r="L41" s="315">
        <f>(G41+H41+I41)/3</f>
        <v>137136.59</v>
      </c>
      <c r="M41" s="249">
        <f>'[1]COSTO PROCESSO'!$K$72</f>
        <v>136758.3916</v>
      </c>
      <c r="N41" s="250">
        <f>'[1]COSTO PROCESSO'!$L$72</f>
        <v>110792.4416</v>
      </c>
      <c r="O41" s="297">
        <f>(N41/L41)-100%</f>
        <v>-0.19210152738959008</v>
      </c>
      <c r="P41" s="298">
        <f>(N41/M41)-100%</f>
        <v>-0.1898673251141102</v>
      </c>
    </row>
    <row r="42" spans="1:16" ht="12.75">
      <c r="A42" s="1454" t="s">
        <v>406</v>
      </c>
      <c r="B42" s="1456"/>
      <c r="C42" s="1456"/>
      <c r="D42" s="1456"/>
      <c r="E42" s="1456"/>
      <c r="F42" s="1456"/>
      <c r="G42" s="246"/>
      <c r="H42" s="246"/>
      <c r="I42" s="246">
        <v>2721.9</v>
      </c>
      <c r="J42" s="246">
        <f>(G42+H42+I42)/3</f>
        <v>907.3000000000001</v>
      </c>
      <c r="K42" s="251"/>
      <c r="L42" s="315">
        <f>(G42+H42+I42)/3</f>
        <v>907.3000000000001</v>
      </c>
      <c r="M42" s="249">
        <v>3000</v>
      </c>
      <c r="N42" s="250">
        <v>3000</v>
      </c>
      <c r="O42" s="305">
        <f>(N42/L42)-100%</f>
        <v>2.3065138322495313</v>
      </c>
      <c r="P42" s="306">
        <f>(N42/M42)-100%</f>
        <v>0</v>
      </c>
    </row>
    <row r="43" spans="1:16" ht="12.75">
      <c r="A43" s="1829" t="s">
        <v>972</v>
      </c>
      <c r="B43" s="1830"/>
      <c r="C43" s="1830"/>
      <c r="D43" s="1830"/>
      <c r="E43" s="1830"/>
      <c r="F43" s="1830"/>
      <c r="G43" s="246"/>
      <c r="H43" s="246"/>
      <c r="I43" s="246"/>
      <c r="J43" s="246">
        <f>(G43+H43+I43)/3</f>
        <v>0</v>
      </c>
      <c r="K43" s="251"/>
      <c r="L43" s="315">
        <f>(G43+H43+I43)/3</f>
        <v>0</v>
      </c>
      <c r="M43" s="249"/>
      <c r="N43" s="250"/>
      <c r="O43" s="305" t="e">
        <f>(N43/L43)-100%</f>
        <v>#DIV/0!</v>
      </c>
      <c r="P43" s="306" t="e">
        <f>(N43/M43)-100%</f>
        <v>#DIV/0!</v>
      </c>
    </row>
    <row r="44" spans="1:16" ht="12.75">
      <c r="A44" s="1454"/>
      <c r="B44" s="1456"/>
      <c r="C44" s="1456"/>
      <c r="D44" s="1456"/>
      <c r="E44" s="1456"/>
      <c r="F44" s="1456"/>
      <c r="G44" s="81"/>
      <c r="H44" s="81"/>
      <c r="I44" s="81"/>
      <c r="J44" s="81">
        <f>(G44+H44+I44)/3</f>
        <v>0</v>
      </c>
      <c r="K44" s="82"/>
      <c r="L44" s="83">
        <f>(G44+H44+I44)/3</f>
        <v>0</v>
      </c>
      <c r="M44" s="84"/>
      <c r="N44" s="85"/>
      <c r="O44" s="86" t="e">
        <f>(N44/L44)-100%</f>
        <v>#DIV/0!</v>
      </c>
      <c r="P44" s="87" t="e">
        <f>(N44/M44)-100%</f>
        <v>#DIV/0!</v>
      </c>
    </row>
    <row r="45" spans="1:19" ht="12" customHeight="1">
      <c r="A45" s="1719" t="s">
        <v>428</v>
      </c>
      <c r="B45" s="1720"/>
      <c r="C45" s="1720"/>
      <c r="D45" s="1720"/>
      <c r="E45" s="1720"/>
      <c r="F45" s="1720"/>
      <c r="G45" s="1720"/>
      <c r="H45" s="1720"/>
      <c r="I45" s="1720"/>
      <c r="J45" s="1720"/>
      <c r="K45" s="1720"/>
      <c r="L45" s="1720"/>
      <c r="M45" s="1720"/>
      <c r="N45" s="1720"/>
      <c r="O45" s="1720"/>
      <c r="P45" s="1721"/>
      <c r="S45" s="316"/>
    </row>
    <row r="46" spans="1:16" ht="15" customHeight="1">
      <c r="A46" s="1818" t="s">
        <v>507</v>
      </c>
      <c r="B46" s="1819"/>
      <c r="C46" s="1819"/>
      <c r="D46" s="1819"/>
      <c r="E46" s="1819"/>
      <c r="F46" s="1819"/>
      <c r="G46" s="195"/>
      <c r="H46" s="195"/>
      <c r="I46" s="195"/>
      <c r="J46" s="195">
        <f>(G46+H46+I46)/3</f>
        <v>0</v>
      </c>
      <c r="K46" s="317"/>
      <c r="L46" s="318">
        <f>(G46+H46+I46)/3</f>
        <v>0</v>
      </c>
      <c r="M46" s="196"/>
      <c r="N46" s="197"/>
      <c r="O46" s="297" t="e">
        <f>(N46/L46)-100%</f>
        <v>#DIV/0!</v>
      </c>
      <c r="P46" s="298" t="e">
        <f>(N46/M46)-100%</f>
        <v>#DIV/0!</v>
      </c>
    </row>
    <row r="47" spans="1:16" ht="12.75" customHeight="1">
      <c r="A47" s="1829" t="s">
        <v>987</v>
      </c>
      <c r="B47" s="1830"/>
      <c r="C47" s="1830"/>
      <c r="D47" s="1830"/>
      <c r="E47" s="1830"/>
      <c r="F47" s="1830"/>
      <c r="G47" s="177"/>
      <c r="H47" s="177"/>
      <c r="I47" s="177"/>
      <c r="J47" s="177">
        <f>(G47+H47+I47)/3</f>
        <v>0</v>
      </c>
      <c r="K47" s="571"/>
      <c r="L47" s="394">
        <f>(G47+H47+I47)/3</f>
        <v>0</v>
      </c>
      <c r="M47" s="190"/>
      <c r="N47" s="191"/>
      <c r="O47" s="305" t="e">
        <f>(N47/L47)-100%</f>
        <v>#DIV/0!</v>
      </c>
      <c r="P47" s="306" t="e">
        <f>(N47/M47)-100%</f>
        <v>#DIV/0!</v>
      </c>
    </row>
    <row r="48" spans="1:16" ht="13.5" thickBot="1">
      <c r="A48" s="1722" t="s">
        <v>926</v>
      </c>
      <c r="B48" s="1723"/>
      <c r="C48" s="1723"/>
      <c r="D48" s="1723"/>
      <c r="E48" s="1723"/>
      <c r="F48" s="1723"/>
      <c r="G48" s="633">
        <v>150</v>
      </c>
      <c r="H48" s="633">
        <v>130</v>
      </c>
      <c r="I48" s="633">
        <v>145</v>
      </c>
      <c r="J48" s="633">
        <f>(G48+H48+I48)/3</f>
        <v>141.66666666666666</v>
      </c>
      <c r="K48" s="634"/>
      <c r="L48" s="594">
        <f>(G48+H48+I48)/3</f>
        <v>141.66666666666666</v>
      </c>
      <c r="M48" s="635">
        <v>140</v>
      </c>
      <c r="N48" s="636">
        <v>160</v>
      </c>
      <c r="O48" s="496">
        <f>(N48/L48)-100%</f>
        <v>0.12941176470588234</v>
      </c>
      <c r="P48" s="497">
        <f>(N48/M48)-100%</f>
        <v>0.1428571428571428</v>
      </c>
    </row>
    <row r="49" spans="1:16" ht="18.75" customHeight="1" thickBot="1">
      <c r="A49" s="1811"/>
      <c r="B49" s="1802"/>
      <c r="C49" s="1802"/>
      <c r="D49" s="1802"/>
      <c r="E49" s="1802"/>
      <c r="F49" s="1802"/>
      <c r="G49" s="1802"/>
      <c r="H49" s="1802"/>
      <c r="I49" s="1802"/>
      <c r="J49" s="1802"/>
      <c r="K49" s="1802"/>
      <c r="L49" s="1802"/>
      <c r="M49" s="1802"/>
      <c r="N49" s="1802"/>
      <c r="O49" s="1802"/>
      <c r="P49" s="1803"/>
    </row>
    <row r="50" spans="1:16" ht="12.75">
      <c r="A50" s="1823" t="s">
        <v>430</v>
      </c>
      <c r="B50" s="1824"/>
      <c r="C50" s="1824"/>
      <c r="D50" s="1824"/>
      <c r="E50" s="1824"/>
      <c r="F50" s="1825"/>
      <c r="G50" s="1808" t="s">
        <v>434</v>
      </c>
      <c r="H50" s="1809"/>
      <c r="I50" s="1809"/>
      <c r="J50" s="1809"/>
      <c r="K50" s="1809"/>
      <c r="L50" s="1809"/>
      <c r="M50" s="1809"/>
      <c r="N50" s="1809"/>
      <c r="O50" s="1809"/>
      <c r="P50" s="1810"/>
    </row>
    <row r="51" spans="1:16" ht="26.25" customHeight="1">
      <c r="A51" s="1680" t="s">
        <v>1234</v>
      </c>
      <c r="B51" s="1681"/>
      <c r="C51" s="1682"/>
      <c r="D51" s="319" t="s">
        <v>432</v>
      </c>
      <c r="E51" s="1698" t="s">
        <v>675</v>
      </c>
      <c r="F51" s="1699"/>
      <c r="G51" s="1680" t="s">
        <v>1235</v>
      </c>
      <c r="H51" s="1681"/>
      <c r="I51" s="1681"/>
      <c r="J51" s="320"/>
      <c r="K51" s="320"/>
      <c r="L51" s="1695" t="s">
        <v>1236</v>
      </c>
      <c r="M51" s="1682"/>
      <c r="N51" s="1681" t="s">
        <v>1237</v>
      </c>
      <c r="O51" s="1681"/>
      <c r="P51" s="1726"/>
    </row>
    <row r="52" spans="1:16" ht="12.75">
      <c r="A52" s="1675" t="s">
        <v>1057</v>
      </c>
      <c r="B52" s="1676"/>
      <c r="C52" s="1677"/>
      <c r="D52" s="321" t="s">
        <v>1058</v>
      </c>
      <c r="E52" s="1678">
        <v>0.19</v>
      </c>
      <c r="F52" s="1679"/>
      <c r="G52" s="1675"/>
      <c r="H52" s="1676"/>
      <c r="I52" s="1676"/>
      <c r="J52" s="1676"/>
      <c r="K52" s="1677"/>
      <c r="L52" s="1700"/>
      <c r="M52" s="1677"/>
      <c r="N52" s="1700"/>
      <c r="O52" s="1676"/>
      <c r="P52" s="1679"/>
    </row>
    <row r="53" spans="1:16" ht="12.75">
      <c r="A53" s="1675" t="s">
        <v>1059</v>
      </c>
      <c r="B53" s="1676"/>
      <c r="C53" s="1677"/>
      <c r="D53" s="321" t="s">
        <v>838</v>
      </c>
      <c r="E53" s="1678">
        <v>0.1</v>
      </c>
      <c r="F53" s="1679"/>
      <c r="G53" s="1675"/>
      <c r="H53" s="1676"/>
      <c r="I53" s="1676"/>
      <c r="J53" s="1676"/>
      <c r="K53" s="1677"/>
      <c r="L53" s="1700"/>
      <c r="M53" s="1677"/>
      <c r="N53" s="1700"/>
      <c r="O53" s="1676"/>
      <c r="P53" s="1679"/>
    </row>
    <row r="54" spans="1:16" ht="13.5" thickBot="1">
      <c r="A54" s="1670"/>
      <c r="B54" s="1671"/>
      <c r="C54" s="1672"/>
      <c r="D54" s="322"/>
      <c r="E54" s="1671"/>
      <c r="F54" s="1674"/>
      <c r="G54" s="1670"/>
      <c r="H54" s="1671"/>
      <c r="I54" s="1671"/>
      <c r="J54" s="1671"/>
      <c r="K54" s="1672"/>
      <c r="L54" s="1685"/>
      <c r="M54" s="1672"/>
      <c r="N54" s="1685"/>
      <c r="O54" s="1671"/>
      <c r="P54" s="1674"/>
    </row>
    <row r="55" spans="1:17" ht="13.5">
      <c r="A55" s="103"/>
      <c r="B55" s="6"/>
      <c r="C55" s="6"/>
      <c r="D55" s="6"/>
      <c r="E55" s="6"/>
      <c r="F55" s="6"/>
      <c r="G55" s="6"/>
      <c r="H55" s="6"/>
      <c r="I55" s="6"/>
      <c r="J55" s="6"/>
      <c r="K55" s="6"/>
      <c r="L55" s="6"/>
      <c r="M55" s="6"/>
      <c r="N55" s="6"/>
      <c r="O55" s="6"/>
      <c r="P55" s="50"/>
      <c r="Q55" s="282"/>
    </row>
    <row r="56" spans="1:17" ht="14.25" thickBot="1">
      <c r="A56" s="103"/>
      <c r="B56" s="6"/>
      <c r="C56" s="6"/>
      <c r="D56" s="6"/>
      <c r="E56" s="6"/>
      <c r="F56" s="6"/>
      <c r="G56" s="6"/>
      <c r="H56" s="6"/>
      <c r="I56" s="6"/>
      <c r="J56" s="6"/>
      <c r="K56" s="6"/>
      <c r="L56" s="6"/>
      <c r="M56" s="6"/>
      <c r="N56" s="6"/>
      <c r="O56" s="49"/>
      <c r="P56" s="51"/>
      <c r="Q56" s="282"/>
    </row>
    <row r="57" spans="1:17" ht="12.75" customHeight="1">
      <c r="A57" s="1755" t="s">
        <v>196</v>
      </c>
      <c r="B57" s="1756"/>
      <c r="C57" s="1756"/>
      <c r="D57" s="1756"/>
      <c r="E57" s="1756"/>
      <c r="F57" s="1756"/>
      <c r="G57" s="1756"/>
      <c r="H57" s="1756"/>
      <c r="I57" s="1756"/>
      <c r="J57" s="1756"/>
      <c r="K57" s="1757"/>
      <c r="L57" s="1812" t="s">
        <v>1250</v>
      </c>
      <c r="M57" s="1752" t="s">
        <v>1249</v>
      </c>
      <c r="N57" s="1789" t="s">
        <v>200</v>
      </c>
      <c r="O57" s="1816" t="s">
        <v>402</v>
      </c>
      <c r="P57" s="1797" t="s">
        <v>401</v>
      </c>
      <c r="Q57" s="282"/>
    </row>
    <row r="58" spans="1:17" ht="16.5" customHeight="1" thickBot="1">
      <c r="A58" s="1758"/>
      <c r="B58" s="1759"/>
      <c r="C58" s="1759"/>
      <c r="D58" s="1759"/>
      <c r="E58" s="1759"/>
      <c r="F58" s="1759"/>
      <c r="G58" s="1759"/>
      <c r="H58" s="1759"/>
      <c r="I58" s="1759"/>
      <c r="J58" s="1759"/>
      <c r="K58" s="1760"/>
      <c r="L58" s="1813"/>
      <c r="M58" s="1753"/>
      <c r="N58" s="1790"/>
      <c r="O58" s="1817"/>
      <c r="P58" s="1798"/>
      <c r="Q58" s="282"/>
    </row>
    <row r="59" spans="1:17" ht="16.5" customHeight="1" thickBot="1" thickTop="1">
      <c r="A59" s="1709" t="s">
        <v>396</v>
      </c>
      <c r="B59" s="1710"/>
      <c r="C59" s="1710"/>
      <c r="D59" s="1710"/>
      <c r="E59" s="1710"/>
      <c r="F59" s="1710"/>
      <c r="G59" s="1710"/>
      <c r="H59" s="1710"/>
      <c r="I59" s="1710"/>
      <c r="J59" s="1710"/>
      <c r="K59" s="1711"/>
      <c r="L59" s="323"/>
      <c r="M59" s="323"/>
      <c r="N59" s="324"/>
      <c r="O59" s="323"/>
      <c r="P59" s="325"/>
      <c r="Q59" s="282"/>
    </row>
    <row r="60" spans="1:19" ht="23.25" customHeight="1" thickTop="1">
      <c r="A60" s="1751" t="s">
        <v>937</v>
      </c>
      <c r="B60" s="1704"/>
      <c r="C60" s="1704"/>
      <c r="D60" s="1704"/>
      <c r="E60" s="1704"/>
      <c r="F60" s="1704"/>
      <c r="G60" s="1704"/>
      <c r="H60" s="1704"/>
      <c r="I60" s="1704"/>
      <c r="J60" s="1704"/>
      <c r="K60" s="1705"/>
      <c r="L60" s="362">
        <f>L25/L26</f>
        <v>1</v>
      </c>
      <c r="M60" s="399">
        <f>M25/M26</f>
        <v>1</v>
      </c>
      <c r="N60" s="487">
        <f>N25/N26</f>
        <v>1</v>
      </c>
      <c r="O60" s="331">
        <f>N60-M60</f>
        <v>0</v>
      </c>
      <c r="P60" s="330" t="str">
        <f>IF(N60&gt;=M60,"OK","NOOK")</f>
        <v>OK</v>
      </c>
      <c r="Q60" s="282"/>
      <c r="R60" s="299"/>
      <c r="S60" s="299"/>
    </row>
    <row r="61" spans="1:17" ht="24.75" customHeight="1">
      <c r="A61" s="1707" t="s">
        <v>938</v>
      </c>
      <c r="B61" s="1708"/>
      <c r="C61" s="1708"/>
      <c r="D61" s="1708"/>
      <c r="E61" s="1708"/>
      <c r="F61" s="1708"/>
      <c r="G61" s="1708"/>
      <c r="H61" s="1708"/>
      <c r="I61" s="1708"/>
      <c r="J61" s="1708"/>
      <c r="K61" s="1708"/>
      <c r="L61" s="331">
        <f>L27/L28</f>
        <v>0.04050675112518753</v>
      </c>
      <c r="M61" s="332">
        <f>M27/M28</f>
        <v>0.03761283851554664</v>
      </c>
      <c r="N61" s="333">
        <f>N27/N28</f>
        <v>0.04262788365095286</v>
      </c>
      <c r="O61" s="331">
        <f>N61-M61</f>
        <v>0.005015045135406217</v>
      </c>
      <c r="P61" s="330" t="str">
        <f>IF(N61&gt;=M61,"OK","NOOK")</f>
        <v>OK</v>
      </c>
      <c r="Q61" s="282"/>
    </row>
    <row r="62" spans="1:17" ht="24.75" customHeight="1">
      <c r="A62" s="1826" t="s">
        <v>939</v>
      </c>
      <c r="B62" s="1708"/>
      <c r="C62" s="1708"/>
      <c r="D62" s="1708"/>
      <c r="E62" s="1708"/>
      <c r="F62" s="1708"/>
      <c r="G62" s="1708"/>
      <c r="H62" s="1708"/>
      <c r="I62" s="1832"/>
      <c r="J62" s="63"/>
      <c r="K62" s="63"/>
      <c r="L62" s="434">
        <f>L28/L24</f>
        <v>0.2320875889817394</v>
      </c>
      <c r="M62" s="402">
        <f>M28/M24</f>
        <v>0.23186046511627906</v>
      </c>
      <c r="N62" s="403">
        <f>N28/N24</f>
        <v>0.23175267317526732</v>
      </c>
      <c r="O62" s="434">
        <f>N62-M62</f>
        <v>-0.00010779194101173672</v>
      </c>
      <c r="P62" s="425" t="str">
        <f>IF(N62&lt;=M62,"OK","NOOK")</f>
        <v>OK</v>
      </c>
      <c r="Q62" s="282"/>
    </row>
    <row r="63" spans="1:17" ht="12.75" hidden="1">
      <c r="A63" s="1844" t="s">
        <v>1043</v>
      </c>
      <c r="B63" s="1845"/>
      <c r="C63" s="1845"/>
      <c r="D63" s="1845"/>
      <c r="E63" s="1845"/>
      <c r="F63" s="1845"/>
      <c r="G63" s="1845"/>
      <c r="H63" s="1845"/>
      <c r="I63" s="1846"/>
      <c r="J63" s="63"/>
      <c r="K63" s="63"/>
      <c r="L63" s="640" t="e">
        <f>L33/L32</f>
        <v>#DIV/0!</v>
      </c>
      <c r="M63" s="641" t="e">
        <f>M33/M32</f>
        <v>#DIV/0!</v>
      </c>
      <c r="N63" s="642" t="e">
        <f>N33/N32</f>
        <v>#DIV/0!</v>
      </c>
      <c r="O63" s="640" t="e">
        <f>N63-M63</f>
        <v>#DIV/0!</v>
      </c>
      <c r="P63" s="425" t="e">
        <f>IF(N63&gt;=M63,"OK","NOOK")</f>
        <v>#DIV/0!</v>
      </c>
      <c r="Q63" s="282"/>
    </row>
    <row r="64" spans="1:17" ht="24.75" customHeight="1" thickBot="1">
      <c r="A64" s="1836"/>
      <c r="B64" s="1837"/>
      <c r="C64" s="1837"/>
      <c r="D64" s="1837"/>
      <c r="E64" s="1837"/>
      <c r="F64" s="1837"/>
      <c r="G64" s="1837"/>
      <c r="H64" s="1837"/>
      <c r="I64" s="1837"/>
      <c r="J64" s="1706"/>
      <c r="K64" s="1706"/>
      <c r="L64" s="408"/>
      <c r="M64" s="464"/>
      <c r="N64" s="410"/>
      <c r="O64" s="408"/>
      <c r="P64" s="407"/>
      <c r="Q64" s="282"/>
    </row>
    <row r="65" spans="1:17" ht="15" customHeight="1" thickBot="1" thickTop="1">
      <c r="A65" s="1709" t="s">
        <v>397</v>
      </c>
      <c r="B65" s="1710"/>
      <c r="C65" s="1710"/>
      <c r="D65" s="1710"/>
      <c r="E65" s="1710"/>
      <c r="F65" s="1710"/>
      <c r="G65" s="1710"/>
      <c r="H65" s="1710"/>
      <c r="I65" s="1710"/>
      <c r="J65" s="1710"/>
      <c r="K65" s="1711"/>
      <c r="L65" s="334"/>
      <c r="M65" s="335"/>
      <c r="N65" s="324"/>
      <c r="O65" s="323"/>
      <c r="P65" s="336"/>
      <c r="Q65" s="282"/>
    </row>
    <row r="66" spans="1:17" ht="27.75" customHeight="1" thickTop="1">
      <c r="A66" s="1703" t="s">
        <v>940</v>
      </c>
      <c r="B66" s="1704"/>
      <c r="C66" s="1704"/>
      <c r="D66" s="1704"/>
      <c r="E66" s="1704"/>
      <c r="F66" s="1704"/>
      <c r="G66" s="1704"/>
      <c r="H66" s="1704"/>
      <c r="I66" s="1704"/>
      <c r="J66" s="1704"/>
      <c r="K66" s="1705"/>
      <c r="L66" s="326">
        <f>L36</f>
        <v>2</v>
      </c>
      <c r="M66" s="327">
        <f>M36</f>
        <v>2</v>
      </c>
      <c r="N66" s="328">
        <f>N36</f>
        <v>2</v>
      </c>
      <c r="O66" s="329">
        <f>N66-M66</f>
        <v>0</v>
      </c>
      <c r="P66" s="330" t="str">
        <f>IF(N66&lt;=M66,"OK","NOOK")</f>
        <v>OK</v>
      </c>
      <c r="Q66" s="282"/>
    </row>
    <row r="67" spans="1:17" ht="21" customHeight="1" thickBot="1">
      <c r="A67" s="1712"/>
      <c r="B67" s="1713"/>
      <c r="C67" s="1713"/>
      <c r="D67" s="1713"/>
      <c r="E67" s="1713"/>
      <c r="F67" s="1713"/>
      <c r="G67" s="1713"/>
      <c r="H67" s="1713"/>
      <c r="I67" s="1713"/>
      <c r="J67" s="1713"/>
      <c r="K67" s="1714"/>
      <c r="L67" s="499"/>
      <c r="M67" s="500"/>
      <c r="N67" s="416"/>
      <c r="O67" s="408"/>
      <c r="P67" s="417"/>
      <c r="Q67" s="282"/>
    </row>
    <row r="68" spans="1:17" ht="15" customHeight="1" thickBot="1" thickTop="1">
      <c r="A68" s="1709" t="s">
        <v>398</v>
      </c>
      <c r="B68" s="1710"/>
      <c r="C68" s="1710"/>
      <c r="D68" s="1710"/>
      <c r="E68" s="1710"/>
      <c r="F68" s="1710"/>
      <c r="G68" s="1710"/>
      <c r="H68" s="1710"/>
      <c r="I68" s="1710"/>
      <c r="J68" s="1710"/>
      <c r="K68" s="1711"/>
      <c r="L68" s="344"/>
      <c r="M68" s="345"/>
      <c r="N68" s="324"/>
      <c r="O68" s="323"/>
      <c r="P68" s="346"/>
      <c r="Q68" s="282"/>
    </row>
    <row r="69" spans="1:17" ht="23.25" customHeight="1" thickTop="1">
      <c r="A69" s="1841" t="s">
        <v>941</v>
      </c>
      <c r="B69" s="1749"/>
      <c r="C69" s="1749"/>
      <c r="D69" s="1749"/>
      <c r="E69" s="1749"/>
      <c r="F69" s="1749"/>
      <c r="G69" s="1749"/>
      <c r="H69" s="1749"/>
      <c r="I69" s="1749"/>
      <c r="J69" s="1842"/>
      <c r="K69" s="1843"/>
      <c r="L69" s="362">
        <f>L42/L41</f>
        <v>0.006616031505523071</v>
      </c>
      <c r="M69" s="399">
        <f>M42/M41</f>
        <v>0.021936496655902468</v>
      </c>
      <c r="N69" s="487">
        <f>N42/N41</f>
        <v>0.027077659420405804</v>
      </c>
      <c r="O69" s="362">
        <f>N69-M69</f>
        <v>0.005141162764503337</v>
      </c>
      <c r="P69" s="450" t="str">
        <f>IF(N69&gt;=M69,"OK","NOOK")</f>
        <v>OK</v>
      </c>
      <c r="Q69" s="282"/>
    </row>
    <row r="70" spans="1:17" ht="23.25" customHeight="1">
      <c r="A70" s="1826" t="s">
        <v>870</v>
      </c>
      <c r="B70" s="1708"/>
      <c r="C70" s="1708"/>
      <c r="D70" s="1708"/>
      <c r="E70" s="1708"/>
      <c r="F70" s="1708"/>
      <c r="G70" s="1708"/>
      <c r="H70" s="1708"/>
      <c r="I70" s="1708"/>
      <c r="J70" s="23"/>
      <c r="K70" s="104"/>
      <c r="L70" s="422">
        <f>L41/L29</f>
        <v>1693.0443209876544</v>
      </c>
      <c r="M70" s="479">
        <f>M41/M29</f>
        <v>1823.4452213333334</v>
      </c>
      <c r="N70" s="424">
        <f>N41/N29</f>
        <v>1303.4404894117647</v>
      </c>
      <c r="O70" s="422">
        <f>N70-M70</f>
        <v>-520.0047319215687</v>
      </c>
      <c r="P70" s="452" t="str">
        <f>IF(N70&lt;=M70,"OK","NOOK")</f>
        <v>OK</v>
      </c>
      <c r="Q70" s="1292"/>
    </row>
    <row r="71" spans="1:17" ht="23.25" customHeight="1">
      <c r="A71" s="1826" t="s">
        <v>942</v>
      </c>
      <c r="B71" s="1708"/>
      <c r="C71" s="1708"/>
      <c r="D71" s="1708"/>
      <c r="E71" s="1708"/>
      <c r="F71" s="1708"/>
      <c r="G71" s="1708"/>
      <c r="H71" s="1708"/>
      <c r="I71" s="1708"/>
      <c r="J71" s="23"/>
      <c r="K71" s="23"/>
      <c r="L71" s="422">
        <f>L41/L24</f>
        <v>15.916503017641597</v>
      </c>
      <c r="M71" s="479">
        <f>M41/M24</f>
        <v>15.902138558139535</v>
      </c>
      <c r="N71" s="424">
        <f>N41/N24</f>
        <v>12.876852812645282</v>
      </c>
      <c r="O71" s="426">
        <f>N71-M71</f>
        <v>-3.025285745494253</v>
      </c>
      <c r="P71" s="503" t="str">
        <f>IF(N71&lt;=M71,"OK","NOOK")</f>
        <v>OK</v>
      </c>
      <c r="Q71" s="282"/>
    </row>
    <row r="72" spans="1:16" ht="23.25" customHeight="1" thickBot="1">
      <c r="A72" s="1838" t="s">
        <v>1045</v>
      </c>
      <c r="B72" s="1839"/>
      <c r="C72" s="1839"/>
      <c r="D72" s="1839"/>
      <c r="E72" s="1839"/>
      <c r="F72" s="1839"/>
      <c r="G72" s="1839"/>
      <c r="H72" s="1839"/>
      <c r="I72" s="1840"/>
      <c r="J72" s="1831"/>
      <c r="K72" s="1831"/>
      <c r="L72" s="637">
        <f>L43/L41</f>
        <v>0</v>
      </c>
      <c r="M72" s="638">
        <f>M43/M41</f>
        <v>0</v>
      </c>
      <c r="N72" s="639">
        <f>N43/N41</f>
        <v>0</v>
      </c>
      <c r="O72" s="453">
        <f>N72-M72</f>
        <v>0</v>
      </c>
      <c r="P72" s="520" t="str">
        <f>IF(N72&gt;=M72,"OK","NOOK")</f>
        <v>OK</v>
      </c>
    </row>
    <row r="73" spans="1:17" ht="14.25" customHeight="1" thickBot="1" thickTop="1">
      <c r="A73" s="1709" t="s">
        <v>399</v>
      </c>
      <c r="B73" s="1710"/>
      <c r="C73" s="1710"/>
      <c r="D73" s="1710"/>
      <c r="E73" s="1710"/>
      <c r="F73" s="1710"/>
      <c r="G73" s="1710"/>
      <c r="H73" s="1710"/>
      <c r="I73" s="1710"/>
      <c r="J73" s="1710"/>
      <c r="K73" s="1710"/>
      <c r="L73" s="509"/>
      <c r="M73" s="510"/>
      <c r="N73" s="360"/>
      <c r="O73" s="458"/>
      <c r="P73" s="511"/>
      <c r="Q73" s="282"/>
    </row>
    <row r="74" spans="1:17" ht="24.75" customHeight="1" thickTop="1">
      <c r="A74" s="1748" t="s">
        <v>871</v>
      </c>
      <c r="B74" s="1749"/>
      <c r="C74" s="1749"/>
      <c r="D74" s="1749"/>
      <c r="E74" s="1749"/>
      <c r="F74" s="1749"/>
      <c r="G74" s="1749"/>
      <c r="H74" s="1749"/>
      <c r="I74" s="1749"/>
      <c r="J74" s="1749"/>
      <c r="K74" s="1750"/>
      <c r="L74" s="362">
        <f aca="true" t="shared" si="4" ref="L74:N75">L46</f>
        <v>0</v>
      </c>
      <c r="M74" s="399">
        <f t="shared" si="4"/>
        <v>0</v>
      </c>
      <c r="N74" s="487">
        <f t="shared" si="4"/>
        <v>0</v>
      </c>
      <c r="O74" s="362">
        <f>N74-M74</f>
        <v>0</v>
      </c>
      <c r="P74" s="350" t="str">
        <f>IF(N74&gt;=M74,"OK","NOOK")</f>
        <v>OK</v>
      </c>
      <c r="Q74" s="282"/>
    </row>
    <row r="75" spans="1:17" ht="23.25" customHeight="1">
      <c r="A75" s="1833" t="s">
        <v>1046</v>
      </c>
      <c r="B75" s="1834"/>
      <c r="C75" s="1834"/>
      <c r="D75" s="1834"/>
      <c r="E75" s="1834"/>
      <c r="F75" s="1834"/>
      <c r="G75" s="1834"/>
      <c r="H75" s="1834"/>
      <c r="I75" s="1834"/>
      <c r="J75" s="1834"/>
      <c r="K75" s="1835"/>
      <c r="L75" s="331">
        <f t="shared" si="4"/>
        <v>0</v>
      </c>
      <c r="M75" s="332">
        <f t="shared" si="4"/>
        <v>0</v>
      </c>
      <c r="N75" s="333">
        <f t="shared" si="4"/>
        <v>0</v>
      </c>
      <c r="O75" s="434">
        <f>N75-M75</f>
        <v>0</v>
      </c>
      <c r="P75" s="425" t="str">
        <f>IF(N75&gt;=M75,"OK","NOOK")</f>
        <v>OK</v>
      </c>
      <c r="Q75" s="282"/>
    </row>
    <row r="76" spans="1:17" ht="25.5" customHeight="1">
      <c r="A76" s="1746" t="s">
        <v>943</v>
      </c>
      <c r="B76" s="1708"/>
      <c r="C76" s="1708"/>
      <c r="D76" s="1708"/>
      <c r="E76" s="1708"/>
      <c r="F76" s="1708"/>
      <c r="G76" s="1708"/>
      <c r="H76" s="1708"/>
      <c r="I76" s="1708"/>
      <c r="J76" s="1708"/>
      <c r="K76" s="1747"/>
      <c r="L76" s="434">
        <f>L48/L27</f>
        <v>1.7489711934156378</v>
      </c>
      <c r="M76" s="402">
        <f>M48/M27</f>
        <v>1.8666666666666667</v>
      </c>
      <c r="N76" s="403">
        <f>N48/N27</f>
        <v>1.8823529411764706</v>
      </c>
      <c r="O76" s="331">
        <f>N76-M76</f>
        <v>0.015686274509803866</v>
      </c>
      <c r="P76" s="330" t="str">
        <f>IF(N76&gt;=M76,"OK","NOOK")</f>
        <v>OK</v>
      </c>
      <c r="Q76" s="282"/>
    </row>
    <row r="77" spans="1:17" ht="22.5" customHeight="1" thickBot="1">
      <c r="A77" s="1743"/>
      <c r="B77" s="1744"/>
      <c r="C77" s="1744"/>
      <c r="D77" s="1744"/>
      <c r="E77" s="1744"/>
      <c r="F77" s="1744"/>
      <c r="G77" s="1744"/>
      <c r="H77" s="1744"/>
      <c r="I77" s="1744"/>
      <c r="J77" s="1744"/>
      <c r="K77" s="1745"/>
      <c r="L77" s="365"/>
      <c r="M77" s="366"/>
      <c r="N77" s="367"/>
      <c r="O77" s="368"/>
      <c r="P77" s="369"/>
      <c r="Q77" s="282"/>
    </row>
    <row r="78" spans="1:17" ht="19.5" customHeight="1" thickBot="1">
      <c r="A78" s="1740" t="s">
        <v>429</v>
      </c>
      <c r="B78" s="1741"/>
      <c r="C78" s="1741"/>
      <c r="D78" s="1741"/>
      <c r="E78" s="1741"/>
      <c r="F78" s="1741"/>
      <c r="G78" s="1741"/>
      <c r="H78" s="1741"/>
      <c r="I78" s="1741"/>
      <c r="J78" s="1741"/>
      <c r="K78" s="1741"/>
      <c r="L78" s="1741"/>
      <c r="M78" s="1741"/>
      <c r="N78" s="1741"/>
      <c r="O78" s="1741"/>
      <c r="P78" s="1742"/>
      <c r="Q78" s="282"/>
    </row>
    <row r="79" spans="1:17" ht="36" customHeight="1">
      <c r="A79" s="1734" t="s">
        <v>435</v>
      </c>
      <c r="B79" s="1735"/>
      <c r="C79" s="1735"/>
      <c r="D79" s="1735"/>
      <c r="E79" s="1735"/>
      <c r="F79" s="1735"/>
      <c r="G79" s="1735"/>
      <c r="H79" s="1735"/>
      <c r="I79" s="1735"/>
      <c r="J79" s="1735"/>
      <c r="K79" s="1735"/>
      <c r="L79" s="1735"/>
      <c r="M79" s="1735"/>
      <c r="N79" s="1735"/>
      <c r="O79" s="1735"/>
      <c r="P79" s="1736"/>
      <c r="Q79" s="282"/>
    </row>
    <row r="80" spans="1:18" ht="82.5" customHeight="1" thickBot="1">
      <c r="A80" s="1737"/>
      <c r="B80" s="1738"/>
      <c r="C80" s="1738"/>
      <c r="D80" s="1738"/>
      <c r="E80" s="1738"/>
      <c r="F80" s="1738"/>
      <c r="G80" s="1738"/>
      <c r="H80" s="1738"/>
      <c r="I80" s="1738"/>
      <c r="J80" s="1738"/>
      <c r="K80" s="1738"/>
      <c r="L80" s="1738"/>
      <c r="M80" s="1738"/>
      <c r="N80" s="1738"/>
      <c r="O80" s="1738"/>
      <c r="P80" s="1739"/>
      <c r="Q80" s="282"/>
      <c r="R80" s="370"/>
    </row>
    <row r="81" spans="1:16" ht="21" customHeight="1" hidden="1">
      <c r="A81" s="24"/>
      <c r="B81" s="25"/>
      <c r="C81" s="25"/>
      <c r="D81" s="25"/>
      <c r="E81" s="25"/>
      <c r="F81" s="25"/>
      <c r="G81" s="25"/>
      <c r="H81" s="25"/>
      <c r="I81" s="25"/>
      <c r="J81" s="25"/>
      <c r="K81" s="25"/>
      <c r="L81" s="25"/>
      <c r="M81" s="25"/>
      <c r="N81" s="25"/>
      <c r="O81" s="25"/>
      <c r="P81" s="26"/>
    </row>
  </sheetData>
  <sheetProtection selectLockedCells="1"/>
  <mergeCells count="98">
    <mergeCell ref="A42:F42"/>
    <mergeCell ref="J64:K64"/>
    <mergeCell ref="A50:F50"/>
    <mergeCell ref="A34:F34"/>
    <mergeCell ref="G34:P34"/>
    <mergeCell ref="A48:F48"/>
    <mergeCell ref="A63:I63"/>
    <mergeCell ref="A37:F37"/>
    <mergeCell ref="N51:P51"/>
    <mergeCell ref="L52:M52"/>
    <mergeCell ref="E5:J5"/>
    <mergeCell ref="E6:J6"/>
    <mergeCell ref="N57:N58"/>
    <mergeCell ref="G40:P40"/>
    <mergeCell ref="A35:F35"/>
    <mergeCell ref="A36:F36"/>
    <mergeCell ref="G35:P35"/>
    <mergeCell ref="A40:F40"/>
    <mergeCell ref="A39:F39"/>
    <mergeCell ref="A47:F47"/>
    <mergeCell ref="A1:N1"/>
    <mergeCell ref="G23:P23"/>
    <mergeCell ref="A22:F22"/>
    <mergeCell ref="A23:F23"/>
    <mergeCell ref="A2:P2"/>
    <mergeCell ref="A8:P8"/>
    <mergeCell ref="A9:P10"/>
    <mergeCell ref="E4:J4"/>
    <mergeCell ref="A12:P16"/>
    <mergeCell ref="A11:P11"/>
    <mergeCell ref="A79:P80"/>
    <mergeCell ref="A68:K68"/>
    <mergeCell ref="A60:K60"/>
    <mergeCell ref="A64:I64"/>
    <mergeCell ref="A61:K61"/>
    <mergeCell ref="A66:K66"/>
    <mergeCell ref="A72:I72"/>
    <mergeCell ref="A69:K69"/>
    <mergeCell ref="A67:K67"/>
    <mergeCell ref="A70:I70"/>
    <mergeCell ref="A78:P78"/>
    <mergeCell ref="A73:K73"/>
    <mergeCell ref="A77:K77"/>
    <mergeCell ref="A76:K76"/>
    <mergeCell ref="A75:K75"/>
    <mergeCell ref="A74:K74"/>
    <mergeCell ref="P57:P58"/>
    <mergeCell ref="L57:L58"/>
    <mergeCell ref="A43:F43"/>
    <mergeCell ref="A46:F46"/>
    <mergeCell ref="A45:F45"/>
    <mergeCell ref="G45:P45"/>
    <mergeCell ref="L51:M51"/>
    <mergeCell ref="G53:K53"/>
    <mergeCell ref="A52:C52"/>
    <mergeCell ref="L54:M54"/>
    <mergeCell ref="J72:K72"/>
    <mergeCell ref="A62:I62"/>
    <mergeCell ref="A49:P49"/>
    <mergeCell ref="A44:F44"/>
    <mergeCell ref="A53:C53"/>
    <mergeCell ref="E53:F53"/>
    <mergeCell ref="L53:M53"/>
    <mergeCell ref="N52:P52"/>
    <mergeCell ref="N53:P53"/>
    <mergeCell ref="N54:P54"/>
    <mergeCell ref="A41:F41"/>
    <mergeCell ref="M57:M58"/>
    <mergeCell ref="G50:P50"/>
    <mergeCell ref="A57:K58"/>
    <mergeCell ref="O57:O58"/>
    <mergeCell ref="A51:C51"/>
    <mergeCell ref="E51:F51"/>
    <mergeCell ref="G51:I51"/>
    <mergeCell ref="E52:F52"/>
    <mergeCell ref="G52:K52"/>
    <mergeCell ref="A28:F28"/>
    <mergeCell ref="A25:F25"/>
    <mergeCell ref="A21:P21"/>
    <mergeCell ref="A38:F38"/>
    <mergeCell ref="A31:F31"/>
    <mergeCell ref="A33:F33"/>
    <mergeCell ref="A30:F30"/>
    <mergeCell ref="A32:F32"/>
    <mergeCell ref="A29:F29"/>
    <mergeCell ref="A24:F24"/>
    <mergeCell ref="A71:I71"/>
    <mergeCell ref="A54:C54"/>
    <mergeCell ref="E54:F54"/>
    <mergeCell ref="G54:K54"/>
    <mergeCell ref="A59:K59"/>
    <mergeCell ref="A65:K65"/>
    <mergeCell ref="A27:F27"/>
    <mergeCell ref="A26:F26"/>
    <mergeCell ref="A17:P17"/>
    <mergeCell ref="A18:P18"/>
    <mergeCell ref="A19:P19"/>
    <mergeCell ref="A20:P20"/>
  </mergeCells>
  <printOptions horizontalCentered="1"/>
  <pageMargins left="0.1968503937007874" right="0" top="0.4724409448818898" bottom="0.984251968503937" header="0.5118110236220472" footer="0.5118110236220472"/>
  <pageSetup horizontalDpi="600" verticalDpi="600" orientation="landscape" paperSize="9" scale="90" r:id="rId3"/>
  <headerFooter alignWithMargins="0">
    <oddHeader>&amp;CComune di INVERUNO</oddHeader>
    <oddFooter>&amp;L&amp;8&amp;F&amp;R&amp;8&amp;P</oddFooter>
  </headerFooter>
  <rowBreaks count="1" manualBreakCount="1">
    <brk id="80" max="255" man="1"/>
  </rowBreaks>
  <legacyDrawing r:id="rId2"/>
</worksheet>
</file>

<file path=xl/worksheets/sheet8.xml><?xml version="1.0" encoding="utf-8"?>
<worksheet xmlns="http://schemas.openxmlformats.org/spreadsheetml/2006/main" xmlns:r="http://schemas.openxmlformats.org/officeDocument/2006/relationships">
  <dimension ref="A1:S88"/>
  <sheetViews>
    <sheetView zoomScale="85" zoomScaleNormal="85" zoomScalePageLayoutView="0" workbookViewId="0" topLeftCell="A38">
      <selection activeCell="N44" sqref="N44"/>
    </sheetView>
  </sheetViews>
  <sheetFormatPr defaultColWidth="9.140625" defaultRowHeight="12.75"/>
  <cols>
    <col min="1" max="6" width="9.140625" style="274" customWidth="1"/>
    <col min="7" max="7" width="11.8515625" style="274" bestFit="1" customWidth="1"/>
    <col min="8" max="8" width="14.00390625" style="274" customWidth="1"/>
    <col min="9" max="9" width="12.140625" style="274" customWidth="1"/>
    <col min="10" max="10" width="0.2890625" style="274" hidden="1" customWidth="1"/>
    <col min="11" max="11" width="9.140625" style="274" hidden="1" customWidth="1"/>
    <col min="12" max="12" width="12.8515625" style="274" customWidth="1"/>
    <col min="13" max="13" width="14.140625" style="274" customWidth="1"/>
    <col min="14" max="14" width="13.28125" style="274" customWidth="1"/>
    <col min="15" max="15" width="11.421875" style="274" customWidth="1"/>
    <col min="16" max="16" width="11.00390625" style="274" customWidth="1"/>
    <col min="17" max="17" width="9.140625" style="274" customWidth="1"/>
    <col min="18" max="18" width="19.00390625" style="274" bestFit="1" customWidth="1"/>
    <col min="19" max="16384" width="9.140625" style="274" customWidth="1"/>
  </cols>
  <sheetData>
    <row r="1" spans="1:16" ht="21.75" customHeight="1" thickBot="1">
      <c r="A1" s="1763"/>
      <c r="B1" s="1764"/>
      <c r="C1" s="1764"/>
      <c r="D1" s="1764"/>
      <c r="E1" s="1764"/>
      <c r="F1" s="1764"/>
      <c r="G1" s="1764"/>
      <c r="H1" s="1764"/>
      <c r="I1" s="1764"/>
      <c r="J1" s="1764"/>
      <c r="K1" s="1764"/>
      <c r="L1" s="1764"/>
      <c r="M1" s="1764"/>
      <c r="N1" s="1764"/>
      <c r="O1" s="272" t="s">
        <v>419</v>
      </c>
      <c r="P1" s="273">
        <v>2015</v>
      </c>
    </row>
    <row r="2" spans="1:16" ht="24.75" customHeight="1">
      <c r="A2" s="1769" t="s">
        <v>420</v>
      </c>
      <c r="B2" s="1770"/>
      <c r="C2" s="1770"/>
      <c r="D2" s="1770"/>
      <c r="E2" s="1770"/>
      <c r="F2" s="1770"/>
      <c r="G2" s="1770"/>
      <c r="H2" s="1770"/>
      <c r="I2" s="1770"/>
      <c r="J2" s="1770"/>
      <c r="K2" s="1770"/>
      <c r="L2" s="1770"/>
      <c r="M2" s="1770"/>
      <c r="N2" s="1770"/>
      <c r="O2" s="1771"/>
      <c r="P2" s="1772"/>
    </row>
    <row r="3" spans="1:16" ht="12.75">
      <c r="A3" s="275"/>
      <c r="B3" s="276"/>
      <c r="C3" s="276"/>
      <c r="D3" s="276"/>
      <c r="E3" s="276"/>
      <c r="F3" s="276"/>
      <c r="G3" s="276"/>
      <c r="H3" s="276"/>
      <c r="I3" s="276"/>
      <c r="J3" s="276"/>
      <c r="K3" s="276"/>
      <c r="L3" s="276"/>
      <c r="M3" s="276"/>
      <c r="N3" s="276"/>
      <c r="O3" s="276"/>
      <c r="P3" s="277"/>
    </row>
    <row r="4" spans="1:16" ht="12.75">
      <c r="A4" s="275" t="s">
        <v>421</v>
      </c>
      <c r="B4" s="276"/>
      <c r="C4" s="276"/>
      <c r="D4" s="276"/>
      <c r="E4" s="1781" t="s">
        <v>1076</v>
      </c>
      <c r="F4" s="1781"/>
      <c r="G4" s="1781"/>
      <c r="H4" s="1781"/>
      <c r="I4" s="1781"/>
      <c r="J4" s="1781"/>
      <c r="K4" s="276"/>
      <c r="L4" s="276"/>
      <c r="M4" s="276"/>
      <c r="N4" s="276"/>
      <c r="O4" s="276"/>
      <c r="P4" s="278"/>
    </row>
    <row r="5" spans="1:16" ht="12.75">
      <c r="A5" s="275" t="s">
        <v>422</v>
      </c>
      <c r="B5" s="276"/>
      <c r="C5" s="276"/>
      <c r="D5" s="276"/>
      <c r="E5" s="1781" t="s">
        <v>1104</v>
      </c>
      <c r="F5" s="1781"/>
      <c r="G5" s="1781"/>
      <c r="H5" s="1781"/>
      <c r="I5" s="1781"/>
      <c r="J5" s="1781"/>
      <c r="K5" s="276"/>
      <c r="L5" s="276" t="s">
        <v>1271</v>
      </c>
      <c r="M5" s="276"/>
      <c r="N5" s="276"/>
      <c r="O5" s="276"/>
      <c r="P5" s="278"/>
    </row>
    <row r="6" spans="1:16" ht="12.75">
      <c r="A6" s="275" t="s">
        <v>423</v>
      </c>
      <c r="B6" s="276"/>
      <c r="C6" s="276"/>
      <c r="D6" s="276"/>
      <c r="E6" s="1799"/>
      <c r="F6" s="1781"/>
      <c r="G6" s="1781"/>
      <c r="H6" s="1781"/>
      <c r="I6" s="1781"/>
      <c r="J6" s="1781"/>
      <c r="K6" s="276"/>
      <c r="L6" s="276"/>
      <c r="M6" s="276"/>
      <c r="N6" s="276"/>
      <c r="O6" s="276"/>
      <c r="P6" s="278"/>
    </row>
    <row r="7" spans="1:16" ht="13.5" thickBot="1">
      <c r="A7" s="279"/>
      <c r="B7" s="280"/>
      <c r="C7" s="280"/>
      <c r="D7" s="280"/>
      <c r="E7" s="280"/>
      <c r="F7" s="280"/>
      <c r="G7" s="280"/>
      <c r="H7" s="280"/>
      <c r="I7" s="280"/>
      <c r="J7" s="280"/>
      <c r="K7" s="280"/>
      <c r="L7" s="280"/>
      <c r="M7" s="280"/>
      <c r="N7" s="280"/>
      <c r="O7" s="280"/>
      <c r="P7" s="281"/>
    </row>
    <row r="8" spans="1:17" ht="12.75">
      <c r="A8" s="1773" t="s">
        <v>1255</v>
      </c>
      <c r="B8" s="1774"/>
      <c r="C8" s="1774"/>
      <c r="D8" s="1774"/>
      <c r="E8" s="1774"/>
      <c r="F8" s="1774"/>
      <c r="G8" s="1774"/>
      <c r="H8" s="1774"/>
      <c r="I8" s="1774"/>
      <c r="J8" s="1774"/>
      <c r="K8" s="1774"/>
      <c r="L8" s="1774"/>
      <c r="M8" s="1774"/>
      <c r="N8" s="1774"/>
      <c r="O8" s="1774"/>
      <c r="P8" s="1775"/>
      <c r="Q8" s="282"/>
    </row>
    <row r="9" spans="1:17" ht="12.75" customHeight="1">
      <c r="A9" s="1692" t="s">
        <v>472</v>
      </c>
      <c r="B9" s="1776"/>
      <c r="C9" s="1776"/>
      <c r="D9" s="1776"/>
      <c r="E9" s="1776"/>
      <c r="F9" s="1776"/>
      <c r="G9" s="1776"/>
      <c r="H9" s="1776"/>
      <c r="I9" s="1776"/>
      <c r="J9" s="1776"/>
      <c r="K9" s="1776"/>
      <c r="L9" s="1776"/>
      <c r="M9" s="1776"/>
      <c r="N9" s="1776"/>
      <c r="O9" s="1776"/>
      <c r="P9" s="1777"/>
      <c r="Q9" s="282"/>
    </row>
    <row r="10" spans="1:17" ht="12.75">
      <c r="A10" s="1778"/>
      <c r="B10" s="1779"/>
      <c r="C10" s="1779"/>
      <c r="D10" s="1779"/>
      <c r="E10" s="1779"/>
      <c r="F10" s="1779"/>
      <c r="G10" s="1779"/>
      <c r="H10" s="1779"/>
      <c r="I10" s="1779"/>
      <c r="J10" s="1779"/>
      <c r="K10" s="1779"/>
      <c r="L10" s="1779"/>
      <c r="M10" s="1779"/>
      <c r="N10" s="1779"/>
      <c r="O10" s="1779"/>
      <c r="P10" s="1780"/>
      <c r="Q10" s="282"/>
    </row>
    <row r="11" spans="1:17" ht="12.75">
      <c r="A11" s="1686" t="s">
        <v>431</v>
      </c>
      <c r="B11" s="1687"/>
      <c r="C11" s="1687"/>
      <c r="D11" s="1687"/>
      <c r="E11" s="1687"/>
      <c r="F11" s="1687"/>
      <c r="G11" s="1687"/>
      <c r="H11" s="1687"/>
      <c r="I11" s="1687"/>
      <c r="J11" s="1687"/>
      <c r="K11" s="1687"/>
      <c r="L11" s="1687"/>
      <c r="M11" s="1687"/>
      <c r="N11" s="1687"/>
      <c r="O11" s="1687"/>
      <c r="P11" s="1688"/>
      <c r="Q11" s="283"/>
    </row>
    <row r="12" spans="1:17" ht="14.25" customHeight="1">
      <c r="A12" s="1782" t="s">
        <v>859</v>
      </c>
      <c r="B12" s="1693"/>
      <c r="C12" s="1693"/>
      <c r="D12" s="1693"/>
      <c r="E12" s="1693"/>
      <c r="F12" s="1693"/>
      <c r="G12" s="1693"/>
      <c r="H12" s="1693"/>
      <c r="I12" s="1693"/>
      <c r="J12" s="1693"/>
      <c r="K12" s="1693"/>
      <c r="L12" s="1693"/>
      <c r="M12" s="1693"/>
      <c r="N12" s="1693"/>
      <c r="O12" s="1693"/>
      <c r="P12" s="1694"/>
      <c r="Q12" s="282"/>
    </row>
    <row r="13" spans="1:17" ht="14.25" customHeight="1">
      <c r="A13" s="1783"/>
      <c r="B13" s="1784"/>
      <c r="C13" s="1784"/>
      <c r="D13" s="1784"/>
      <c r="E13" s="1784"/>
      <c r="F13" s="1784"/>
      <c r="G13" s="1784"/>
      <c r="H13" s="1784"/>
      <c r="I13" s="1784"/>
      <c r="J13" s="1784"/>
      <c r="K13" s="1784"/>
      <c r="L13" s="1784"/>
      <c r="M13" s="1784"/>
      <c r="N13" s="1784"/>
      <c r="O13" s="1784"/>
      <c r="P13" s="1785"/>
      <c r="Q13" s="282"/>
    </row>
    <row r="14" spans="1:17" ht="14.25" customHeight="1">
      <c r="A14" s="1783"/>
      <c r="B14" s="1784"/>
      <c r="C14" s="1784"/>
      <c r="D14" s="1784"/>
      <c r="E14" s="1784"/>
      <c r="F14" s="1784"/>
      <c r="G14" s="1784"/>
      <c r="H14" s="1784"/>
      <c r="I14" s="1784"/>
      <c r="J14" s="1784"/>
      <c r="K14" s="1784"/>
      <c r="L14" s="1784"/>
      <c r="M14" s="1784"/>
      <c r="N14" s="1784"/>
      <c r="O14" s="1784"/>
      <c r="P14" s="1785"/>
      <c r="Q14" s="282"/>
    </row>
    <row r="15" spans="1:17" ht="14.25" customHeight="1">
      <c r="A15" s="1783"/>
      <c r="B15" s="1784"/>
      <c r="C15" s="1784"/>
      <c r="D15" s="1784"/>
      <c r="E15" s="1784"/>
      <c r="F15" s="1784"/>
      <c r="G15" s="1784"/>
      <c r="H15" s="1784"/>
      <c r="I15" s="1784"/>
      <c r="J15" s="1784"/>
      <c r="K15" s="1784"/>
      <c r="L15" s="1784"/>
      <c r="M15" s="1784"/>
      <c r="N15" s="1784"/>
      <c r="O15" s="1784"/>
      <c r="P15" s="1785"/>
      <c r="Q15" s="282"/>
    </row>
    <row r="16" spans="1:17" ht="14.25" customHeight="1">
      <c r="A16" s="1786"/>
      <c r="B16" s="1787"/>
      <c r="C16" s="1787"/>
      <c r="D16" s="1787"/>
      <c r="E16" s="1787"/>
      <c r="F16" s="1787"/>
      <c r="G16" s="1787"/>
      <c r="H16" s="1787"/>
      <c r="I16" s="1787"/>
      <c r="J16" s="1787"/>
      <c r="K16" s="1787"/>
      <c r="L16" s="1787"/>
      <c r="M16" s="1787"/>
      <c r="N16" s="1787"/>
      <c r="O16" s="1787"/>
      <c r="P16" s="1788"/>
      <c r="Q16" s="282"/>
    </row>
    <row r="17" spans="1:17" ht="14.25" customHeight="1">
      <c r="A17" s="1686" t="s">
        <v>373</v>
      </c>
      <c r="B17" s="1687"/>
      <c r="C17" s="1687"/>
      <c r="D17" s="1687"/>
      <c r="E17" s="1687"/>
      <c r="F17" s="1687"/>
      <c r="G17" s="1687"/>
      <c r="H17" s="1687"/>
      <c r="I17" s="1687"/>
      <c r="J17" s="1687"/>
      <c r="K17" s="1687"/>
      <c r="L17" s="1687"/>
      <c r="M17" s="1687"/>
      <c r="N17" s="1687"/>
      <c r="O17" s="1687"/>
      <c r="P17" s="1688"/>
      <c r="Q17" s="282"/>
    </row>
    <row r="18" spans="1:17" ht="54" customHeight="1">
      <c r="A18" s="1689" t="s">
        <v>374</v>
      </c>
      <c r="B18" s="1690"/>
      <c r="C18" s="1690"/>
      <c r="D18" s="1690"/>
      <c r="E18" s="1690"/>
      <c r="F18" s="1690"/>
      <c r="G18" s="1690"/>
      <c r="H18" s="1690"/>
      <c r="I18" s="1690"/>
      <c r="J18" s="1690"/>
      <c r="K18" s="1690"/>
      <c r="L18" s="1690"/>
      <c r="M18" s="1690"/>
      <c r="N18" s="1690"/>
      <c r="O18" s="1690"/>
      <c r="P18" s="1691"/>
      <c r="Q18" s="282"/>
    </row>
    <row r="19" spans="1:17" ht="14.25" customHeight="1">
      <c r="A19" s="1686" t="s">
        <v>376</v>
      </c>
      <c r="B19" s="1687"/>
      <c r="C19" s="1687"/>
      <c r="D19" s="1687"/>
      <c r="E19" s="1687"/>
      <c r="F19" s="1687"/>
      <c r="G19" s="1687"/>
      <c r="H19" s="1687"/>
      <c r="I19" s="1687"/>
      <c r="J19" s="1687"/>
      <c r="K19" s="1687"/>
      <c r="L19" s="1687"/>
      <c r="M19" s="1687"/>
      <c r="N19" s="1687"/>
      <c r="O19" s="1687"/>
      <c r="P19" s="1688"/>
      <c r="Q19" s="282"/>
    </row>
    <row r="20" spans="1:17" ht="26.25" customHeight="1" thickBot="1">
      <c r="A20" s="1692" t="s">
        <v>1379</v>
      </c>
      <c r="B20" s="1776"/>
      <c r="C20" s="1776"/>
      <c r="D20" s="1776"/>
      <c r="E20" s="1776"/>
      <c r="F20" s="1776"/>
      <c r="G20" s="1776"/>
      <c r="H20" s="1776"/>
      <c r="I20" s="1776"/>
      <c r="J20" s="1776"/>
      <c r="K20" s="1776"/>
      <c r="L20" s="1776"/>
      <c r="M20" s="1776"/>
      <c r="N20" s="1776"/>
      <c r="O20" s="1776"/>
      <c r="P20" s="1777"/>
      <c r="Q20" s="282"/>
    </row>
    <row r="21" spans="1:17" ht="13.5" customHeight="1" thickBot="1">
      <c r="A21" s="1666" t="s">
        <v>424</v>
      </c>
      <c r="B21" s="1667"/>
      <c r="C21" s="1667"/>
      <c r="D21" s="1667"/>
      <c r="E21" s="1667"/>
      <c r="F21" s="1667"/>
      <c r="G21" s="1667"/>
      <c r="H21" s="1667"/>
      <c r="I21" s="1667"/>
      <c r="J21" s="1667"/>
      <c r="K21" s="1667"/>
      <c r="L21" s="1667"/>
      <c r="M21" s="1667"/>
      <c r="N21" s="1667"/>
      <c r="O21" s="1668"/>
      <c r="P21" s="1669"/>
      <c r="Q21" s="282"/>
    </row>
    <row r="22" spans="1:18" ht="49.5" customHeight="1">
      <c r="A22" s="1767"/>
      <c r="B22" s="1768"/>
      <c r="C22" s="1768"/>
      <c r="D22" s="1768"/>
      <c r="E22" s="1768"/>
      <c r="F22" s="1768"/>
      <c r="G22" s="284">
        <f>P1-3</f>
        <v>2012</v>
      </c>
      <c r="H22" s="284">
        <f>P1-2</f>
        <v>2013</v>
      </c>
      <c r="I22" s="284">
        <f>P1-1</f>
        <v>2014</v>
      </c>
      <c r="J22" s="285" t="s">
        <v>436</v>
      </c>
      <c r="K22" s="286" t="s">
        <v>400</v>
      </c>
      <c r="L22" s="287" t="s">
        <v>436</v>
      </c>
      <c r="M22" s="288" t="s">
        <v>197</v>
      </c>
      <c r="N22" s="286" t="s">
        <v>198</v>
      </c>
      <c r="O22" s="289" t="s">
        <v>1251</v>
      </c>
      <c r="P22" s="290" t="s">
        <v>199</v>
      </c>
      <c r="Q22" s="282"/>
      <c r="R22" s="291"/>
    </row>
    <row r="23" spans="1:16" ht="12.75" customHeight="1">
      <c r="A23" s="1719" t="s">
        <v>425</v>
      </c>
      <c r="B23" s="1720"/>
      <c r="C23" s="1720"/>
      <c r="D23" s="1720"/>
      <c r="E23" s="1720"/>
      <c r="F23" s="1720"/>
      <c r="G23" s="1765"/>
      <c r="H23" s="1765"/>
      <c r="I23" s="1765"/>
      <c r="J23" s="1765"/>
      <c r="K23" s="1765"/>
      <c r="L23" s="1765"/>
      <c r="M23" s="1765"/>
      <c r="N23" s="1765"/>
      <c r="O23" s="1765"/>
      <c r="P23" s="1766"/>
    </row>
    <row r="24" spans="1:17" ht="12.75" customHeight="1">
      <c r="A24" s="1800" t="s">
        <v>395</v>
      </c>
      <c r="B24" s="1801"/>
      <c r="C24" s="1801"/>
      <c r="D24" s="1801"/>
      <c r="E24" s="1801"/>
      <c r="F24" s="1801"/>
      <c r="G24" s="292">
        <f>Caratteristiche!G5</f>
        <v>8614</v>
      </c>
      <c r="H24" s="292">
        <f>Caratteristiche!I5</f>
        <v>8643</v>
      </c>
      <c r="I24" s="292">
        <f>Caratteristiche!K5</f>
        <v>8591</v>
      </c>
      <c r="J24" s="293">
        <f>(G24+H24+I24)/3</f>
        <v>8616</v>
      </c>
      <c r="K24" s="294"/>
      <c r="L24" s="295">
        <f>(G24+H24+I24)/3</f>
        <v>8616</v>
      </c>
      <c r="M24" s="374">
        <f>Caratteristiche!M5</f>
        <v>8604</v>
      </c>
      <c r="N24" s="296">
        <f>Caratteristiche!M5</f>
        <v>8604</v>
      </c>
      <c r="O24" s="297"/>
      <c r="P24" s="298"/>
      <c r="Q24" s="299"/>
    </row>
    <row r="25" spans="1:16" ht="14.25" customHeight="1">
      <c r="A25" s="1664" t="s">
        <v>921</v>
      </c>
      <c r="B25" s="1665"/>
      <c r="C25" s="1665"/>
      <c r="D25" s="1665"/>
      <c r="E25" s="1665"/>
      <c r="F25" s="1665"/>
      <c r="G25" s="203">
        <v>60</v>
      </c>
      <c r="H25" s="203">
        <v>53</v>
      </c>
      <c r="I25" s="1143">
        <v>53</v>
      </c>
      <c r="J25" s="203">
        <f aca="true" t="shared" si="0" ref="J25:J35">(G25+H25+I25)/3</f>
        <v>55.333333333333336</v>
      </c>
      <c r="K25" s="377"/>
      <c r="L25" s="378">
        <f aca="true" t="shared" si="1" ref="L25:L35">(G25+H25+I25)/3</f>
        <v>55.333333333333336</v>
      </c>
      <c r="M25" s="379">
        <v>22</v>
      </c>
      <c r="N25" s="207">
        <v>22</v>
      </c>
      <c r="O25" s="305">
        <f aca="true" t="shared" si="2" ref="O25:O35">(N25/L25)-100%</f>
        <v>-0.6024096385542168</v>
      </c>
      <c r="P25" s="306">
        <f aca="true" t="shared" si="3" ref="P25:P35">(N25/M25)-100%</f>
        <v>0</v>
      </c>
    </row>
    <row r="26" spans="1:16" ht="14.25" customHeight="1">
      <c r="A26" s="1454" t="s">
        <v>922</v>
      </c>
      <c r="B26" s="1456"/>
      <c r="C26" s="1456"/>
      <c r="D26" s="1456"/>
      <c r="E26" s="1456"/>
      <c r="F26" s="1456"/>
      <c r="G26" s="203">
        <v>60</v>
      </c>
      <c r="H26" s="203">
        <v>53</v>
      </c>
      <c r="I26" s="1142">
        <v>53</v>
      </c>
      <c r="J26" s="203">
        <f t="shared" si="0"/>
        <v>55.333333333333336</v>
      </c>
      <c r="K26" s="377"/>
      <c r="L26" s="378">
        <f t="shared" si="1"/>
        <v>55.333333333333336</v>
      </c>
      <c r="M26" s="380">
        <v>22</v>
      </c>
      <c r="N26" s="206">
        <v>22</v>
      </c>
      <c r="O26" s="305">
        <f t="shared" si="2"/>
        <v>-0.6024096385542168</v>
      </c>
      <c r="P26" s="306">
        <f t="shared" si="3"/>
        <v>0</v>
      </c>
    </row>
    <row r="27" spans="1:16" ht="12.75" customHeight="1">
      <c r="A27" s="1664" t="s">
        <v>901</v>
      </c>
      <c r="B27" s="1665"/>
      <c r="C27" s="1665"/>
      <c r="D27" s="1665"/>
      <c r="E27" s="1665"/>
      <c r="F27" s="1665"/>
      <c r="G27" s="203">
        <v>112</v>
      </c>
      <c r="H27" s="203">
        <v>91</v>
      </c>
      <c r="I27" s="1142">
        <v>110</v>
      </c>
      <c r="J27" s="203">
        <f t="shared" si="0"/>
        <v>104.33333333333333</v>
      </c>
      <c r="K27" s="377"/>
      <c r="L27" s="378">
        <f t="shared" si="1"/>
        <v>104.33333333333333</v>
      </c>
      <c r="M27" s="380">
        <v>425</v>
      </c>
      <c r="N27" s="206">
        <v>425</v>
      </c>
      <c r="O27" s="305">
        <f t="shared" si="2"/>
        <v>3.0734824281150166</v>
      </c>
      <c r="P27" s="306">
        <f t="shared" si="3"/>
        <v>0</v>
      </c>
    </row>
    <row r="28" spans="1:16" ht="12" customHeight="1">
      <c r="A28" s="1454" t="s">
        <v>902</v>
      </c>
      <c r="B28" s="1456"/>
      <c r="C28" s="1456"/>
      <c r="D28" s="1456"/>
      <c r="E28" s="1456"/>
      <c r="F28" s="1456"/>
      <c r="G28" s="203">
        <v>4</v>
      </c>
      <c r="H28" s="203">
        <v>4</v>
      </c>
      <c r="I28" s="1143">
        <v>3</v>
      </c>
      <c r="J28" s="203">
        <f t="shared" si="0"/>
        <v>3.6666666666666665</v>
      </c>
      <c r="K28" s="377"/>
      <c r="L28" s="549">
        <f t="shared" si="1"/>
        <v>3.6666666666666665</v>
      </c>
      <c r="M28" s="379">
        <v>20</v>
      </c>
      <c r="N28" s="207">
        <v>20</v>
      </c>
      <c r="O28" s="305">
        <f t="shared" si="2"/>
        <v>4.454545454545455</v>
      </c>
      <c r="P28" s="306">
        <f t="shared" si="3"/>
        <v>0</v>
      </c>
    </row>
    <row r="29" spans="1:16" ht="12" customHeight="1">
      <c r="A29" s="1664" t="s">
        <v>903</v>
      </c>
      <c r="B29" s="1665"/>
      <c r="C29" s="1665"/>
      <c r="D29" s="1665"/>
      <c r="E29" s="1665"/>
      <c r="F29" s="1665"/>
      <c r="G29" s="203">
        <v>5</v>
      </c>
      <c r="H29" s="203">
        <v>6</v>
      </c>
      <c r="I29" s="1142">
        <v>3</v>
      </c>
      <c r="J29" s="203">
        <f t="shared" si="0"/>
        <v>4.666666666666667</v>
      </c>
      <c r="K29" s="377"/>
      <c r="L29" s="378">
        <f t="shared" si="1"/>
        <v>4.666666666666667</v>
      </c>
      <c r="M29" s="380">
        <v>8</v>
      </c>
      <c r="N29" s="206">
        <v>8</v>
      </c>
      <c r="O29" s="305">
        <f t="shared" si="2"/>
        <v>0.7142857142857142</v>
      </c>
      <c r="P29" s="306">
        <f t="shared" si="3"/>
        <v>0</v>
      </c>
    </row>
    <row r="30" spans="1:16" ht="12" customHeight="1">
      <c r="A30" s="1664" t="s">
        <v>904</v>
      </c>
      <c r="B30" s="1665"/>
      <c r="C30" s="1665"/>
      <c r="D30" s="1665"/>
      <c r="E30" s="1665"/>
      <c r="F30" s="1665"/>
      <c r="G30" s="203">
        <v>74</v>
      </c>
      <c r="H30" s="203">
        <v>72</v>
      </c>
      <c r="I30" s="1142">
        <v>70</v>
      </c>
      <c r="J30" s="203">
        <f t="shared" si="0"/>
        <v>72</v>
      </c>
      <c r="K30" s="377"/>
      <c r="L30" s="378">
        <f t="shared" si="1"/>
        <v>72</v>
      </c>
      <c r="M30" s="380">
        <v>79</v>
      </c>
      <c r="N30" s="206">
        <v>79</v>
      </c>
      <c r="O30" s="305">
        <f t="shared" si="2"/>
        <v>0.09722222222222232</v>
      </c>
      <c r="P30" s="306">
        <f t="shared" si="3"/>
        <v>0</v>
      </c>
    </row>
    <row r="31" spans="1:16" ht="12" customHeight="1">
      <c r="A31" s="1664" t="s">
        <v>905</v>
      </c>
      <c r="B31" s="1665"/>
      <c r="C31" s="1665"/>
      <c r="D31" s="1665"/>
      <c r="E31" s="1665"/>
      <c r="F31" s="1665"/>
      <c r="G31" s="203">
        <v>91</v>
      </c>
      <c r="H31" s="203">
        <v>87</v>
      </c>
      <c r="I31" s="1142">
        <v>87</v>
      </c>
      <c r="J31" s="203">
        <f t="shared" si="0"/>
        <v>88.33333333333333</v>
      </c>
      <c r="K31" s="377"/>
      <c r="L31" s="382">
        <f t="shared" si="1"/>
        <v>88.33333333333333</v>
      </c>
      <c r="M31" s="380">
        <v>89</v>
      </c>
      <c r="N31" s="206">
        <v>89</v>
      </c>
      <c r="O31" s="305">
        <f t="shared" si="2"/>
        <v>0.007547169811320753</v>
      </c>
      <c r="P31" s="306">
        <f t="shared" si="3"/>
        <v>0</v>
      </c>
    </row>
    <row r="32" spans="1:16" ht="12" customHeight="1">
      <c r="A32" s="1664" t="s">
        <v>906</v>
      </c>
      <c r="B32" s="1665"/>
      <c r="C32" s="1665"/>
      <c r="D32" s="1665"/>
      <c r="E32" s="1665"/>
      <c r="F32" s="1665"/>
      <c r="G32" s="203">
        <v>162</v>
      </c>
      <c r="H32" s="203">
        <v>162</v>
      </c>
      <c r="I32" s="1142">
        <v>162</v>
      </c>
      <c r="J32" s="203">
        <f t="shared" si="0"/>
        <v>162</v>
      </c>
      <c r="K32" s="377"/>
      <c r="L32" s="382">
        <f t="shared" si="1"/>
        <v>162</v>
      </c>
      <c r="M32" s="380">
        <v>162</v>
      </c>
      <c r="N32" s="206">
        <v>162</v>
      </c>
      <c r="O32" s="305">
        <f t="shared" si="2"/>
        <v>0</v>
      </c>
      <c r="P32" s="306">
        <f t="shared" si="3"/>
        <v>0</v>
      </c>
    </row>
    <row r="33" spans="1:16" ht="12" customHeight="1">
      <c r="A33" s="1664" t="s">
        <v>908</v>
      </c>
      <c r="B33" s="1665"/>
      <c r="C33" s="1665"/>
      <c r="D33" s="1665"/>
      <c r="E33" s="1665"/>
      <c r="F33" s="1665"/>
      <c r="G33" s="203">
        <v>3</v>
      </c>
      <c r="H33" s="203">
        <v>3</v>
      </c>
      <c r="I33" s="1142">
        <v>3</v>
      </c>
      <c r="J33" s="203">
        <f t="shared" si="0"/>
        <v>3</v>
      </c>
      <c r="K33" s="377"/>
      <c r="L33" s="382">
        <f t="shared" si="1"/>
        <v>3</v>
      </c>
      <c r="M33" s="380">
        <v>4</v>
      </c>
      <c r="N33" s="206">
        <v>5</v>
      </c>
      <c r="O33" s="305">
        <f t="shared" si="2"/>
        <v>0.6666666666666667</v>
      </c>
      <c r="P33" s="306">
        <f t="shared" si="3"/>
        <v>0.25</v>
      </c>
    </row>
    <row r="34" spans="1:16" ht="12" customHeight="1">
      <c r="A34" s="1664" t="s">
        <v>458</v>
      </c>
      <c r="B34" s="1665"/>
      <c r="C34" s="1665"/>
      <c r="D34" s="1665"/>
      <c r="E34" s="1665"/>
      <c r="F34" s="1665"/>
      <c r="G34" s="203">
        <v>19</v>
      </c>
      <c r="H34" s="203">
        <v>19</v>
      </c>
      <c r="I34" s="1142">
        <v>20</v>
      </c>
      <c r="J34" s="203">
        <f t="shared" si="0"/>
        <v>19.333333333333332</v>
      </c>
      <c r="K34" s="377"/>
      <c r="L34" s="382">
        <f t="shared" si="1"/>
        <v>19.333333333333332</v>
      </c>
      <c r="M34" s="380">
        <v>16</v>
      </c>
      <c r="N34" s="206">
        <v>16</v>
      </c>
      <c r="O34" s="305">
        <f t="shared" si="2"/>
        <v>-0.17241379310344818</v>
      </c>
      <c r="P34" s="306">
        <f t="shared" si="3"/>
        <v>0</v>
      </c>
    </row>
    <row r="35" spans="1:16" ht="12" customHeight="1">
      <c r="A35" s="1664" t="s">
        <v>1089</v>
      </c>
      <c r="B35" s="1665"/>
      <c r="C35" s="1665"/>
      <c r="D35" s="1665"/>
      <c r="E35" s="1665"/>
      <c r="F35" s="1665"/>
      <c r="G35" s="203">
        <v>20</v>
      </c>
      <c r="H35" s="203">
        <v>20</v>
      </c>
      <c r="I35" s="1142">
        <v>20</v>
      </c>
      <c r="J35" s="203">
        <f t="shared" si="0"/>
        <v>20</v>
      </c>
      <c r="K35" s="377"/>
      <c r="L35" s="382">
        <f t="shared" si="1"/>
        <v>20</v>
      </c>
      <c r="M35" s="380">
        <v>36</v>
      </c>
      <c r="N35" s="206">
        <v>36</v>
      </c>
      <c r="O35" s="305">
        <f t="shared" si="2"/>
        <v>0.8</v>
      </c>
      <c r="P35" s="306">
        <f t="shared" si="3"/>
        <v>0</v>
      </c>
    </row>
    <row r="36" spans="1:16" ht="12.75" hidden="1">
      <c r="A36" s="1401"/>
      <c r="B36" s="1402"/>
      <c r="C36" s="1402"/>
      <c r="D36" s="1402"/>
      <c r="E36" s="1402"/>
      <c r="F36" s="1402"/>
      <c r="G36" s="1402"/>
      <c r="H36" s="1402"/>
      <c r="I36" s="1402"/>
      <c r="J36" s="1402"/>
      <c r="K36" s="1402"/>
      <c r="L36" s="1802"/>
      <c r="M36" s="1402"/>
      <c r="N36" s="1402"/>
      <c r="O36" s="1802"/>
      <c r="P36" s="1803"/>
    </row>
    <row r="37" spans="1:18" ht="12.75" customHeight="1">
      <c r="A37" s="1719" t="s">
        <v>426</v>
      </c>
      <c r="B37" s="1720"/>
      <c r="C37" s="1720"/>
      <c r="D37" s="1720"/>
      <c r="E37" s="1720"/>
      <c r="F37" s="1720"/>
      <c r="G37" s="1793"/>
      <c r="H37" s="1793"/>
      <c r="I37" s="1793"/>
      <c r="J37" s="1793"/>
      <c r="K37" s="1793"/>
      <c r="L37" s="1793"/>
      <c r="M37" s="1793"/>
      <c r="N37" s="1793"/>
      <c r="O37" s="1793"/>
      <c r="P37" s="1794"/>
      <c r="R37" s="314"/>
    </row>
    <row r="38" spans="1:18" ht="14.25" customHeight="1">
      <c r="A38" s="1791"/>
      <c r="B38" s="1792"/>
      <c r="C38" s="1792"/>
      <c r="D38" s="1792"/>
      <c r="E38" s="1792"/>
      <c r="F38" s="1792"/>
      <c r="G38" s="550"/>
      <c r="H38" s="550"/>
      <c r="I38" s="550"/>
      <c r="J38" s="550">
        <f>(G38+H38+I38)/3</f>
        <v>0</v>
      </c>
      <c r="K38" s="551"/>
      <c r="L38" s="295">
        <f>(G38+H38+I38)/3</f>
        <v>0</v>
      </c>
      <c r="M38" s="552"/>
      <c r="N38" s="553"/>
      <c r="O38" s="297" t="e">
        <f>(N38/L38)-100%</f>
        <v>#DIV/0!</v>
      </c>
      <c r="P38" s="298" t="e">
        <f>(N38/M38)-100%</f>
        <v>#DIV/0!</v>
      </c>
      <c r="R38" s="314"/>
    </row>
    <row r="39" spans="1:18" ht="12.75" customHeight="1">
      <c r="A39" s="1664"/>
      <c r="B39" s="1665"/>
      <c r="C39" s="1665"/>
      <c r="D39" s="1665"/>
      <c r="E39" s="1665"/>
      <c r="F39" s="1665"/>
      <c r="G39" s="81"/>
      <c r="H39" s="81"/>
      <c r="I39" s="81"/>
      <c r="J39" s="81">
        <f>(G39+H39+I39)/3</f>
        <v>0</v>
      </c>
      <c r="K39" s="82"/>
      <c r="L39" s="83">
        <f>(G39+H39+I39)/3</f>
        <v>0</v>
      </c>
      <c r="M39" s="84"/>
      <c r="N39" s="85"/>
      <c r="O39" s="86" t="e">
        <f>(N39/L39)-100%</f>
        <v>#DIV/0!</v>
      </c>
      <c r="P39" s="87" t="e">
        <f>(N39/M39)-100%</f>
        <v>#DIV/0!</v>
      </c>
      <c r="R39" s="314"/>
    </row>
    <row r="40" spans="1:18" ht="12.75" customHeight="1">
      <c r="A40" s="1664"/>
      <c r="B40" s="1665"/>
      <c r="C40" s="1665"/>
      <c r="D40" s="1665"/>
      <c r="E40" s="1665"/>
      <c r="F40" s="1665"/>
      <c r="G40" s="81"/>
      <c r="H40" s="81"/>
      <c r="I40" s="81"/>
      <c r="J40" s="81">
        <f>(G40+H40+I40)/3</f>
        <v>0</v>
      </c>
      <c r="K40" s="82"/>
      <c r="L40" s="83">
        <f>(G40+H40+I40)/3</f>
        <v>0</v>
      </c>
      <c r="M40" s="84"/>
      <c r="N40" s="85"/>
      <c r="O40" s="86" t="e">
        <f>(N40/L40)-100%</f>
        <v>#DIV/0!</v>
      </c>
      <c r="P40" s="87" t="e">
        <f>(N40/M40)-100%</f>
        <v>#DIV/0!</v>
      </c>
      <c r="R40" s="314"/>
    </row>
    <row r="41" spans="1:18" ht="12.75" customHeight="1">
      <c r="A41" s="1795"/>
      <c r="B41" s="1796"/>
      <c r="C41" s="1796"/>
      <c r="D41" s="1796"/>
      <c r="E41" s="1796"/>
      <c r="F41" s="1796"/>
      <c r="G41" s="90"/>
      <c r="H41" s="90"/>
      <c r="I41" s="90"/>
      <c r="J41" s="90">
        <f>(G41+H41+I41)/3</f>
        <v>0</v>
      </c>
      <c r="K41" s="91"/>
      <c r="L41" s="92">
        <f>(G41+H41+I41)/3</f>
        <v>0</v>
      </c>
      <c r="M41" s="93"/>
      <c r="N41" s="94"/>
      <c r="O41" s="88" t="e">
        <f>(N41/L41)-100%</f>
        <v>#DIV/0!</v>
      </c>
      <c r="P41" s="89" t="e">
        <f>(N41/M41)-100%</f>
        <v>#DIV/0!</v>
      </c>
      <c r="R41" s="314"/>
    </row>
    <row r="42" spans="1:16" ht="14.25" customHeight="1">
      <c r="A42" s="1719" t="s">
        <v>427</v>
      </c>
      <c r="B42" s="1720"/>
      <c r="C42" s="1720"/>
      <c r="D42" s="1720"/>
      <c r="E42" s="1720"/>
      <c r="F42" s="1720"/>
      <c r="G42" s="1720"/>
      <c r="H42" s="1720"/>
      <c r="I42" s="1720"/>
      <c r="J42" s="1720"/>
      <c r="K42" s="1720"/>
      <c r="L42" s="1720"/>
      <c r="M42" s="1720"/>
      <c r="N42" s="1720"/>
      <c r="O42" s="1720"/>
      <c r="P42" s="1721"/>
    </row>
    <row r="43" spans="1:16" ht="16.5" customHeight="1">
      <c r="A43" s="1806" t="s">
        <v>268</v>
      </c>
      <c r="B43" s="1807"/>
      <c r="C43" s="1807"/>
      <c r="D43" s="1807"/>
      <c r="E43" s="1807"/>
      <c r="F43" s="1807"/>
      <c r="G43" s="246">
        <v>78285.57</v>
      </c>
      <c r="H43" s="246">
        <v>81398.95</v>
      </c>
      <c r="I43" s="1181">
        <v>19632.95</v>
      </c>
      <c r="J43" s="247">
        <f>(G43+H43+I43)/3</f>
        <v>59772.49000000001</v>
      </c>
      <c r="K43" s="248"/>
      <c r="L43" s="315">
        <f>(G43+H43+I43)/3</f>
        <v>59772.49000000001</v>
      </c>
      <c r="M43" s="1261">
        <f>'[1]COSTO PROCESSO'!$K$114</f>
        <v>100369.654</v>
      </c>
      <c r="N43" s="250">
        <f>'[1]COSTO PROCESSO'!$L$114</f>
        <v>95636.39399999999</v>
      </c>
      <c r="O43" s="297">
        <f>(N43/L43)-100%</f>
        <v>0.6000068593428176</v>
      </c>
      <c r="P43" s="298">
        <f>(N43/M43)-100%</f>
        <v>-0.047158277540739646</v>
      </c>
    </row>
    <row r="44" spans="1:16" ht="12.75">
      <c r="A44" s="1454"/>
      <c r="B44" s="1456"/>
      <c r="C44" s="1456"/>
      <c r="D44" s="1456"/>
      <c r="E44" s="1456"/>
      <c r="F44" s="1456"/>
      <c r="G44" s="109"/>
      <c r="H44" s="109"/>
      <c r="I44" s="109"/>
      <c r="J44" s="81">
        <f>(G44+H44+I44)/3</f>
        <v>0</v>
      </c>
      <c r="K44" s="82"/>
      <c r="L44" s="181"/>
      <c r="M44" s="110"/>
      <c r="N44" s="111"/>
      <c r="O44" s="86" t="e">
        <f>(N44/L44)-100%</f>
        <v>#DIV/0!</v>
      </c>
      <c r="P44" s="87" t="e">
        <f>(N44/M44)-100%</f>
        <v>#DIV/0!</v>
      </c>
    </row>
    <row r="45" spans="1:16" ht="12.75">
      <c r="A45" s="1804"/>
      <c r="B45" s="1805"/>
      <c r="C45" s="1805"/>
      <c r="D45" s="1805"/>
      <c r="E45" s="1805"/>
      <c r="F45" s="1805"/>
      <c r="G45" s="81"/>
      <c r="H45" s="81"/>
      <c r="I45" s="81"/>
      <c r="J45" s="81">
        <f>(G45+H45+I45)/3</f>
        <v>0</v>
      </c>
      <c r="K45" s="82"/>
      <c r="L45" s="83"/>
      <c r="M45" s="84"/>
      <c r="N45" s="85"/>
      <c r="O45" s="86" t="e">
        <f>(N45/L45)-100%</f>
        <v>#DIV/0!</v>
      </c>
      <c r="P45" s="87" t="e">
        <f>(N45/M45)-100%</f>
        <v>#DIV/0!</v>
      </c>
    </row>
    <row r="46" spans="1:16" ht="12.75">
      <c r="A46" s="1724"/>
      <c r="B46" s="1725"/>
      <c r="C46" s="1725"/>
      <c r="D46" s="1725"/>
      <c r="E46" s="1725"/>
      <c r="F46" s="1725"/>
      <c r="G46" s="90"/>
      <c r="H46" s="90"/>
      <c r="I46" s="90"/>
      <c r="J46" s="90">
        <f>(G46+H46+I46)/3</f>
        <v>0</v>
      </c>
      <c r="K46" s="91"/>
      <c r="L46" s="92"/>
      <c r="M46" s="93"/>
      <c r="N46" s="94"/>
      <c r="O46" s="88" t="e">
        <f>(N46/L46)-100%</f>
        <v>#DIV/0!</v>
      </c>
      <c r="P46" s="89" t="e">
        <f>(N46/M46)-100%</f>
        <v>#DIV/0!</v>
      </c>
    </row>
    <row r="47" spans="1:19" ht="12" customHeight="1">
      <c r="A47" s="1719" t="s">
        <v>428</v>
      </c>
      <c r="B47" s="1720"/>
      <c r="C47" s="1720"/>
      <c r="D47" s="1720"/>
      <c r="E47" s="1720"/>
      <c r="F47" s="1720"/>
      <c r="G47" s="1720"/>
      <c r="H47" s="1720"/>
      <c r="I47" s="1720"/>
      <c r="J47" s="1720"/>
      <c r="K47" s="1720"/>
      <c r="L47" s="1720"/>
      <c r="M47" s="1720"/>
      <c r="N47" s="1720"/>
      <c r="O47" s="1720"/>
      <c r="P47" s="1721"/>
      <c r="S47" s="316"/>
    </row>
    <row r="48" spans="1:16" ht="15" customHeight="1">
      <c r="A48" s="1818" t="s">
        <v>507</v>
      </c>
      <c r="B48" s="1819"/>
      <c r="C48" s="1819"/>
      <c r="D48" s="1819"/>
      <c r="E48" s="1819"/>
      <c r="F48" s="1819"/>
      <c r="G48" s="195"/>
      <c r="H48" s="195"/>
      <c r="I48" s="195"/>
      <c r="J48" s="195">
        <f>(G48+H48+I48)/3</f>
        <v>0</v>
      </c>
      <c r="K48" s="317"/>
      <c r="L48" s="318">
        <f>(G48+H48+I48)/3</f>
        <v>0</v>
      </c>
      <c r="M48" s="196"/>
      <c r="N48" s="197"/>
      <c r="O48" s="297" t="e">
        <f>(N48/L48)-100%</f>
        <v>#DIV/0!</v>
      </c>
      <c r="P48" s="298" t="e">
        <f>(N48/M48)-100%</f>
        <v>#DIV/0!</v>
      </c>
    </row>
    <row r="49" spans="1:16" ht="12.75">
      <c r="A49" s="1664"/>
      <c r="B49" s="1665"/>
      <c r="C49" s="1665"/>
      <c r="D49" s="1665"/>
      <c r="E49" s="1665"/>
      <c r="F49" s="1665"/>
      <c r="G49" s="81"/>
      <c r="H49" s="81"/>
      <c r="I49" s="81"/>
      <c r="J49" s="81">
        <f>(G49+H49+I49)/3</f>
        <v>0</v>
      </c>
      <c r="K49" s="82"/>
      <c r="L49" s="83">
        <f>(G49+H49+I49)/3</f>
        <v>0</v>
      </c>
      <c r="M49" s="84"/>
      <c r="N49" s="85"/>
      <c r="O49" s="86" t="e">
        <f>(N49/L49)-100%</f>
        <v>#DIV/0!</v>
      </c>
      <c r="P49" s="87" t="e">
        <f>(N49/M49)-100%</f>
        <v>#DIV/0!</v>
      </c>
    </row>
    <row r="50" spans="1:16" ht="13.5" thickBot="1">
      <c r="A50" s="1722"/>
      <c r="B50" s="1723"/>
      <c r="C50" s="1723"/>
      <c r="D50" s="1723"/>
      <c r="E50" s="1723"/>
      <c r="F50" s="1723"/>
      <c r="G50" s="96"/>
      <c r="H50" s="96"/>
      <c r="I50" s="96"/>
      <c r="J50" s="96">
        <f>(G50+H50+I50)/3</f>
        <v>0</v>
      </c>
      <c r="K50" s="97"/>
      <c r="L50" s="98">
        <f>(G50+H50+I50)/3</f>
        <v>0</v>
      </c>
      <c r="M50" s="99"/>
      <c r="N50" s="100"/>
      <c r="O50" s="101" t="e">
        <f>(N50/L50)-100%</f>
        <v>#DIV/0!</v>
      </c>
      <c r="P50" s="102" t="e">
        <f>(N50/M50)-100%</f>
        <v>#DIV/0!</v>
      </c>
    </row>
    <row r="51" spans="1:16" ht="18.75" customHeight="1" thickBot="1">
      <c r="A51" s="1811"/>
      <c r="B51" s="1802"/>
      <c r="C51" s="1802"/>
      <c r="D51" s="1802"/>
      <c r="E51" s="1802"/>
      <c r="F51" s="1802"/>
      <c r="G51" s="1802"/>
      <c r="H51" s="1802"/>
      <c r="I51" s="1802"/>
      <c r="J51" s="1802"/>
      <c r="K51" s="1802"/>
      <c r="L51" s="1802"/>
      <c r="M51" s="1802"/>
      <c r="N51" s="1802"/>
      <c r="O51" s="1802"/>
      <c r="P51" s="1803"/>
    </row>
    <row r="52" spans="1:16" ht="12.75">
      <c r="A52" s="1823" t="s">
        <v>430</v>
      </c>
      <c r="B52" s="1824"/>
      <c r="C52" s="1824"/>
      <c r="D52" s="1824"/>
      <c r="E52" s="1824"/>
      <c r="F52" s="1825"/>
      <c r="G52" s="1808" t="s">
        <v>434</v>
      </c>
      <c r="H52" s="1809"/>
      <c r="I52" s="1809"/>
      <c r="J52" s="1809"/>
      <c r="K52" s="1809"/>
      <c r="L52" s="1809"/>
      <c r="M52" s="1809"/>
      <c r="N52" s="1809"/>
      <c r="O52" s="1809"/>
      <c r="P52" s="1810"/>
    </row>
    <row r="53" spans="1:16" ht="26.25" customHeight="1">
      <c r="A53" s="1680" t="s">
        <v>1234</v>
      </c>
      <c r="B53" s="1681"/>
      <c r="C53" s="1682"/>
      <c r="D53" s="319" t="s">
        <v>432</v>
      </c>
      <c r="E53" s="1698" t="s">
        <v>675</v>
      </c>
      <c r="F53" s="1699"/>
      <c r="G53" s="1680" t="s">
        <v>1235</v>
      </c>
      <c r="H53" s="1681"/>
      <c r="I53" s="1681"/>
      <c r="J53" s="320"/>
      <c r="K53" s="320"/>
      <c r="L53" s="1695" t="s">
        <v>1236</v>
      </c>
      <c r="M53" s="1682"/>
      <c r="N53" s="1681" t="s">
        <v>1237</v>
      </c>
      <c r="O53" s="1681"/>
      <c r="P53" s="1726"/>
    </row>
    <row r="54" spans="1:16" ht="12.75">
      <c r="A54" s="1675" t="s">
        <v>1100</v>
      </c>
      <c r="B54" s="1676"/>
      <c r="C54" s="1677"/>
      <c r="D54" s="321" t="s">
        <v>835</v>
      </c>
      <c r="E54" s="1678">
        <v>0.4</v>
      </c>
      <c r="F54" s="1679"/>
      <c r="G54" s="1675"/>
      <c r="H54" s="1676"/>
      <c r="I54" s="1676"/>
      <c r="J54" s="1676"/>
      <c r="K54" s="1677"/>
      <c r="L54" s="1700"/>
      <c r="M54" s="1677"/>
      <c r="N54" s="1700"/>
      <c r="O54" s="1676"/>
      <c r="P54" s="1679"/>
    </row>
    <row r="55" spans="1:16" ht="12.75">
      <c r="A55" s="1675" t="s">
        <v>779</v>
      </c>
      <c r="B55" s="1683"/>
      <c r="C55" s="1684"/>
      <c r="D55" s="321" t="s">
        <v>780</v>
      </c>
      <c r="E55" s="1701">
        <v>0.2</v>
      </c>
      <c r="F55" s="1702"/>
      <c r="G55" s="916"/>
      <c r="H55" s="917"/>
      <c r="I55" s="917"/>
      <c r="J55" s="917"/>
      <c r="K55" s="918"/>
      <c r="L55" s="920"/>
      <c r="M55" s="918"/>
      <c r="N55" s="920"/>
      <c r="O55" s="917"/>
      <c r="P55" s="919"/>
    </row>
    <row r="56" spans="1:16" ht="12.75">
      <c r="A56" s="1675" t="s">
        <v>1094</v>
      </c>
      <c r="B56" s="1683"/>
      <c r="C56" s="1684"/>
      <c r="D56" s="321" t="s">
        <v>992</v>
      </c>
      <c r="E56" s="1701">
        <v>0.2</v>
      </c>
      <c r="F56" s="1702"/>
      <c r="G56" s="916"/>
      <c r="H56" s="917"/>
      <c r="I56" s="917"/>
      <c r="J56" s="917"/>
      <c r="K56" s="918"/>
      <c r="L56" s="920"/>
      <c r="M56" s="918"/>
      <c r="N56" s="920"/>
      <c r="O56" s="917"/>
      <c r="P56" s="919"/>
    </row>
    <row r="57" spans="1:16" ht="12.75">
      <c r="A57" s="1675" t="s">
        <v>1099</v>
      </c>
      <c r="B57" s="1683"/>
      <c r="C57" s="1684"/>
      <c r="D57" s="321" t="s">
        <v>743</v>
      </c>
      <c r="E57" s="1701">
        <v>0.15</v>
      </c>
      <c r="F57" s="1702"/>
      <c r="G57" s="916"/>
      <c r="H57" s="917"/>
      <c r="I57" s="917"/>
      <c r="J57" s="917"/>
      <c r="K57" s="918"/>
      <c r="L57" s="920"/>
      <c r="M57" s="918"/>
      <c r="N57" s="920"/>
      <c r="O57" s="917"/>
      <c r="P57" s="919"/>
    </row>
    <row r="58" spans="1:16" ht="12.75">
      <c r="A58" s="1675" t="s">
        <v>1096</v>
      </c>
      <c r="B58" s="1676"/>
      <c r="C58" s="1677"/>
      <c r="D58" s="321" t="s">
        <v>1058</v>
      </c>
      <c r="E58" s="1678">
        <v>0.15</v>
      </c>
      <c r="F58" s="1679"/>
      <c r="G58" s="1675"/>
      <c r="H58" s="1676"/>
      <c r="I58" s="1676"/>
      <c r="J58" s="1676"/>
      <c r="K58" s="1677"/>
      <c r="L58" s="1700"/>
      <c r="M58" s="1677"/>
      <c r="N58" s="1700"/>
      <c r="O58" s="1676"/>
      <c r="P58" s="1679"/>
    </row>
    <row r="59" spans="1:16" ht="12.75">
      <c r="A59" s="1675" t="s">
        <v>1097</v>
      </c>
      <c r="B59" s="1683"/>
      <c r="C59" s="1684"/>
      <c r="D59" s="902" t="s">
        <v>1058</v>
      </c>
      <c r="E59" s="1701">
        <v>0.15</v>
      </c>
      <c r="F59" s="1702"/>
      <c r="G59" s="912"/>
      <c r="H59" s="900"/>
      <c r="I59" s="900"/>
      <c r="J59" s="900"/>
      <c r="K59" s="901"/>
      <c r="L59" s="915"/>
      <c r="M59" s="901"/>
      <c r="N59" s="915"/>
      <c r="O59" s="900"/>
      <c r="P59" s="914"/>
    </row>
    <row r="60" spans="1:16" ht="12.75">
      <c r="A60" s="1675" t="s">
        <v>1095</v>
      </c>
      <c r="B60" s="1683"/>
      <c r="C60" s="1684"/>
      <c r="D60" s="902" t="s">
        <v>1058</v>
      </c>
      <c r="E60" s="1701">
        <v>0.1</v>
      </c>
      <c r="F60" s="1702"/>
      <c r="G60" s="912"/>
      <c r="H60" s="900"/>
      <c r="I60" s="900"/>
      <c r="J60" s="900"/>
      <c r="K60" s="901"/>
      <c r="L60" s="915"/>
      <c r="M60" s="901"/>
      <c r="N60" s="915"/>
      <c r="O60" s="900"/>
      <c r="P60" s="914"/>
    </row>
    <row r="61" spans="1:16" ht="13.5" thickBot="1">
      <c r="A61" s="1670" t="s">
        <v>744</v>
      </c>
      <c r="B61" s="1671"/>
      <c r="C61" s="1672"/>
      <c r="D61" s="322" t="s">
        <v>838</v>
      </c>
      <c r="E61" s="1673">
        <v>0.1</v>
      </c>
      <c r="F61" s="1674"/>
      <c r="G61" s="1670"/>
      <c r="H61" s="1671"/>
      <c r="I61" s="1671"/>
      <c r="J61" s="1671"/>
      <c r="K61" s="1672"/>
      <c r="L61" s="1685"/>
      <c r="M61" s="1672"/>
      <c r="N61" s="1685"/>
      <c r="O61" s="1671"/>
      <c r="P61" s="1674"/>
    </row>
    <row r="62" spans="1:17" ht="13.5">
      <c r="A62" s="103"/>
      <c r="B62" s="6"/>
      <c r="C62" s="6"/>
      <c r="D62" s="6"/>
      <c r="E62" s="6"/>
      <c r="F62" s="6"/>
      <c r="G62" s="6"/>
      <c r="H62" s="6"/>
      <c r="I62" s="6"/>
      <c r="J62" s="6"/>
      <c r="K62" s="6"/>
      <c r="L62" s="6"/>
      <c r="M62" s="6"/>
      <c r="N62" s="6"/>
      <c r="O62" s="6"/>
      <c r="P62" s="50"/>
      <c r="Q62" s="282"/>
    </row>
    <row r="63" spans="1:17" ht="14.25" thickBot="1">
      <c r="A63" s="103"/>
      <c r="B63" s="6"/>
      <c r="C63" s="6"/>
      <c r="D63" s="6"/>
      <c r="E63" s="6"/>
      <c r="F63" s="6"/>
      <c r="G63" s="6"/>
      <c r="H63" s="6"/>
      <c r="I63" s="6"/>
      <c r="J63" s="6"/>
      <c r="K63" s="6"/>
      <c r="L63" s="6"/>
      <c r="M63" s="6"/>
      <c r="N63" s="6"/>
      <c r="O63" s="49"/>
      <c r="P63" s="51"/>
      <c r="Q63" s="282"/>
    </row>
    <row r="64" spans="1:17" ht="12.75" customHeight="1">
      <c r="A64" s="1755" t="s">
        <v>196</v>
      </c>
      <c r="B64" s="1756"/>
      <c r="C64" s="1756"/>
      <c r="D64" s="1756"/>
      <c r="E64" s="1756"/>
      <c r="F64" s="1756"/>
      <c r="G64" s="1756"/>
      <c r="H64" s="1756"/>
      <c r="I64" s="1756"/>
      <c r="J64" s="1756"/>
      <c r="K64" s="1757"/>
      <c r="L64" s="1812" t="s">
        <v>1250</v>
      </c>
      <c r="M64" s="1752" t="s">
        <v>1249</v>
      </c>
      <c r="N64" s="1789" t="s">
        <v>200</v>
      </c>
      <c r="O64" s="1816" t="s">
        <v>402</v>
      </c>
      <c r="P64" s="1797" t="s">
        <v>401</v>
      </c>
      <c r="Q64" s="282"/>
    </row>
    <row r="65" spans="1:17" ht="16.5" customHeight="1" thickBot="1">
      <c r="A65" s="1758"/>
      <c r="B65" s="1759"/>
      <c r="C65" s="1759"/>
      <c r="D65" s="1759"/>
      <c r="E65" s="1759"/>
      <c r="F65" s="1759"/>
      <c r="G65" s="1759"/>
      <c r="H65" s="1759"/>
      <c r="I65" s="1759"/>
      <c r="J65" s="1759"/>
      <c r="K65" s="1760"/>
      <c r="L65" s="1813"/>
      <c r="M65" s="1753"/>
      <c r="N65" s="1790"/>
      <c r="O65" s="1817"/>
      <c r="P65" s="1798"/>
      <c r="Q65" s="282"/>
    </row>
    <row r="66" spans="1:17" ht="16.5" customHeight="1" thickBot="1" thickTop="1">
      <c r="A66" s="1709" t="s">
        <v>396</v>
      </c>
      <c r="B66" s="1710"/>
      <c r="C66" s="1710"/>
      <c r="D66" s="1710"/>
      <c r="E66" s="1710"/>
      <c r="F66" s="1710"/>
      <c r="G66" s="1710"/>
      <c r="H66" s="1710"/>
      <c r="I66" s="1710"/>
      <c r="J66" s="1710"/>
      <c r="K66" s="1711"/>
      <c r="L66" s="323"/>
      <c r="M66" s="323"/>
      <c r="N66" s="324"/>
      <c r="O66" s="323"/>
      <c r="P66" s="325"/>
      <c r="Q66" s="282"/>
    </row>
    <row r="67" spans="1:19" ht="23.25" customHeight="1" thickTop="1">
      <c r="A67" s="1847" t="s">
        <v>897</v>
      </c>
      <c r="B67" s="1848"/>
      <c r="C67" s="1848"/>
      <c r="D67" s="1848"/>
      <c r="E67" s="1848"/>
      <c r="F67" s="1848"/>
      <c r="G67" s="1848"/>
      <c r="H67" s="1848"/>
      <c r="I67" s="1848"/>
      <c r="J67" s="554"/>
      <c r="K67" s="555"/>
      <c r="L67" s="362">
        <f>L25/L26</f>
        <v>1</v>
      </c>
      <c r="M67" s="399">
        <f>M25/M26</f>
        <v>1</v>
      </c>
      <c r="N67" s="333">
        <f>N25/N26</f>
        <v>1</v>
      </c>
      <c r="O67" s="331">
        <f aca="true" t="shared" si="4" ref="O67:O73">N67-M67</f>
        <v>0</v>
      </c>
      <c r="P67" s="330" t="str">
        <f>IF(N67&gt;=M67,"OK","NOOK")</f>
        <v>OK</v>
      </c>
      <c r="Q67" s="282"/>
      <c r="R67" s="299"/>
      <c r="S67" s="299"/>
    </row>
    <row r="68" spans="1:17" ht="24.75" customHeight="1">
      <c r="A68" s="1707" t="s">
        <v>898</v>
      </c>
      <c r="B68" s="1708"/>
      <c r="C68" s="1708"/>
      <c r="D68" s="1708"/>
      <c r="E68" s="1708"/>
      <c r="F68" s="1708"/>
      <c r="G68" s="1708"/>
      <c r="H68" s="1708"/>
      <c r="I68" s="1708"/>
      <c r="J68" s="1708"/>
      <c r="K68" s="1708"/>
      <c r="L68" s="331">
        <f>L28/L27</f>
        <v>0.03514376996805112</v>
      </c>
      <c r="M68" s="402">
        <f>M28/M27</f>
        <v>0.047058823529411764</v>
      </c>
      <c r="N68" s="333">
        <f>N28/N27</f>
        <v>0.047058823529411764</v>
      </c>
      <c r="O68" s="331">
        <f t="shared" si="4"/>
        <v>0</v>
      </c>
      <c r="P68" s="330" t="str">
        <f>IF(N68&gt;=M68,"OK","NOOK")</f>
        <v>OK</v>
      </c>
      <c r="Q68" s="282"/>
    </row>
    <row r="69" spans="1:17" ht="24.75" customHeight="1">
      <c r="A69" s="1707" t="s">
        <v>676</v>
      </c>
      <c r="B69" s="1708"/>
      <c r="C69" s="1708"/>
      <c r="D69" s="1708"/>
      <c r="E69" s="1708"/>
      <c r="F69" s="1708"/>
      <c r="G69" s="1708"/>
      <c r="H69" s="1708"/>
      <c r="I69" s="1708"/>
      <c r="J69" s="63"/>
      <c r="K69" s="63"/>
      <c r="L69" s="331">
        <f>L29/L27</f>
        <v>0.04472843450479234</v>
      </c>
      <c r="M69" s="402">
        <f>M29/M27</f>
        <v>0.018823529411764704</v>
      </c>
      <c r="N69" s="333">
        <f>N29/N27</f>
        <v>0.018823529411764704</v>
      </c>
      <c r="O69" s="331">
        <f t="shared" si="4"/>
        <v>0</v>
      </c>
      <c r="P69" s="330" t="str">
        <f>IF(N69&lt;=M69,"OK","NOOK")</f>
        <v>OK</v>
      </c>
      <c r="Q69" s="282"/>
    </row>
    <row r="70" spans="1:17" ht="24.75" customHeight="1">
      <c r="A70" s="1849" t="s">
        <v>899</v>
      </c>
      <c r="B70" s="1713"/>
      <c r="C70" s="1713"/>
      <c r="D70" s="1713"/>
      <c r="E70" s="1713"/>
      <c r="F70" s="1713"/>
      <c r="G70" s="1713"/>
      <c r="H70" s="1713"/>
      <c r="I70" s="1850"/>
      <c r="J70" s="1706"/>
      <c r="K70" s="1706"/>
      <c r="L70" s="331">
        <f>L30/L31</f>
        <v>0.8150943396226416</v>
      </c>
      <c r="M70" s="402">
        <f>M30/M31</f>
        <v>0.8876404494382022</v>
      </c>
      <c r="N70" s="333">
        <f>N30/N31</f>
        <v>0.8876404494382022</v>
      </c>
      <c r="O70" s="331">
        <f t="shared" si="4"/>
        <v>0</v>
      </c>
      <c r="P70" s="330" t="str">
        <f>IF(N70&gt;=M70,"OK","NOOK")</f>
        <v>OK</v>
      </c>
      <c r="Q70" s="282"/>
    </row>
    <row r="71" spans="1:17" ht="24.75" customHeight="1">
      <c r="A71" s="1849" t="s">
        <v>900</v>
      </c>
      <c r="B71" s="1713"/>
      <c r="C71" s="1713"/>
      <c r="D71" s="1713"/>
      <c r="E71" s="1713"/>
      <c r="F71" s="1713"/>
      <c r="G71" s="1713"/>
      <c r="H71" s="1713"/>
      <c r="I71" s="1850"/>
      <c r="J71" s="204"/>
      <c r="K71" s="204"/>
      <c r="L71" s="556">
        <f>L32/L24</f>
        <v>0.018802228412256268</v>
      </c>
      <c r="M71" s="557">
        <f>M32/M24</f>
        <v>0.01882845188284519</v>
      </c>
      <c r="N71" s="558">
        <f>N32/N24</f>
        <v>0.01882845188284519</v>
      </c>
      <c r="O71" s="556">
        <f t="shared" si="4"/>
        <v>0</v>
      </c>
      <c r="P71" s="330" t="str">
        <f>IF(N71&gt;=M71,"OK","NOOK")</f>
        <v>OK</v>
      </c>
      <c r="Q71" s="282"/>
    </row>
    <row r="72" spans="1:17" ht="24.75" customHeight="1">
      <c r="A72" s="1852" t="s">
        <v>909</v>
      </c>
      <c r="B72" s="1853"/>
      <c r="C72" s="1853"/>
      <c r="D72" s="1853"/>
      <c r="E72" s="1853"/>
      <c r="F72" s="1853"/>
      <c r="G72" s="1853"/>
      <c r="H72" s="1853"/>
      <c r="I72" s="1854"/>
      <c r="J72" s="204"/>
      <c r="K72" s="204"/>
      <c r="L72" s="331">
        <f>L33/L27</f>
        <v>0.028753993610223644</v>
      </c>
      <c r="M72" s="402">
        <f>M33/M27</f>
        <v>0.009411764705882352</v>
      </c>
      <c r="N72" s="333">
        <f>N33/N27</f>
        <v>0.011764705882352941</v>
      </c>
      <c r="O72" s="331">
        <f t="shared" si="4"/>
        <v>0.002352941176470589</v>
      </c>
      <c r="P72" s="330" t="str">
        <f>IF(N72&gt;=M72,"OK","NOOK")</f>
        <v>OK</v>
      </c>
      <c r="Q72" s="282"/>
    </row>
    <row r="73" spans="1:17" ht="24.75" customHeight="1" thickBot="1">
      <c r="A73" s="1851" t="s">
        <v>404</v>
      </c>
      <c r="B73" s="1730"/>
      <c r="C73" s="1730"/>
      <c r="D73" s="1730"/>
      <c r="E73" s="1730"/>
      <c r="F73" s="1730"/>
      <c r="G73" s="1730"/>
      <c r="H73" s="1730"/>
      <c r="I73" s="1730"/>
      <c r="J73" s="1706"/>
      <c r="K73" s="1706"/>
      <c r="L73" s="331">
        <f>L34/L35</f>
        <v>0.9666666666666666</v>
      </c>
      <c r="M73" s="402">
        <f>M34/M35</f>
        <v>0.4444444444444444</v>
      </c>
      <c r="N73" s="333">
        <f>N34/N35</f>
        <v>0.4444444444444444</v>
      </c>
      <c r="O73" s="331">
        <f t="shared" si="4"/>
        <v>0</v>
      </c>
      <c r="P73" s="330" t="str">
        <f>IF(N73&gt;=M73,"OK","NOOK")</f>
        <v>OK</v>
      </c>
      <c r="Q73" s="282"/>
    </row>
    <row r="74" spans="1:17" ht="15" customHeight="1" thickBot="1" thickTop="1">
      <c r="A74" s="1709" t="s">
        <v>397</v>
      </c>
      <c r="B74" s="1710"/>
      <c r="C74" s="1710"/>
      <c r="D74" s="1710"/>
      <c r="E74" s="1710"/>
      <c r="F74" s="1710"/>
      <c r="G74" s="1710"/>
      <c r="H74" s="1710"/>
      <c r="I74" s="1710"/>
      <c r="J74" s="1710"/>
      <c r="K74" s="1711"/>
      <c r="L74" s="411"/>
      <c r="M74" s="412"/>
      <c r="N74" s="324"/>
      <c r="O74" s="323"/>
      <c r="P74" s="336"/>
      <c r="Q74" s="282"/>
    </row>
    <row r="75" spans="1:17" ht="24" customHeight="1" thickTop="1">
      <c r="A75" s="1703"/>
      <c r="B75" s="1704"/>
      <c r="C75" s="1704"/>
      <c r="D75" s="1704"/>
      <c r="E75" s="1704"/>
      <c r="F75" s="1704"/>
      <c r="G75" s="1704"/>
      <c r="H75" s="1704"/>
      <c r="I75" s="1704"/>
      <c r="J75" s="1704"/>
      <c r="K75" s="1705"/>
      <c r="L75" s="326"/>
      <c r="M75" s="327"/>
      <c r="N75" s="559"/>
      <c r="O75" s="326"/>
      <c r="P75" s="330"/>
      <c r="Q75" s="282"/>
    </row>
    <row r="76" spans="1:17" ht="21" customHeight="1">
      <c r="A76" s="1712"/>
      <c r="B76" s="1713"/>
      <c r="C76" s="1713"/>
      <c r="D76" s="1713"/>
      <c r="E76" s="1713"/>
      <c r="F76" s="1713"/>
      <c r="G76" s="1713"/>
      <c r="H76" s="1713"/>
      <c r="I76" s="1713"/>
      <c r="J76" s="1713"/>
      <c r="K76" s="1714"/>
      <c r="L76" s="414"/>
      <c r="M76" s="415"/>
      <c r="N76" s="416"/>
      <c r="O76" s="408"/>
      <c r="P76" s="407"/>
      <c r="Q76" s="282"/>
    </row>
    <row r="77" spans="1:17" ht="21" customHeight="1">
      <c r="A77" s="1712"/>
      <c r="B77" s="1713"/>
      <c r="C77" s="1713"/>
      <c r="D77" s="1713"/>
      <c r="E77" s="1713"/>
      <c r="F77" s="1713"/>
      <c r="G77" s="1713"/>
      <c r="H77" s="1713"/>
      <c r="I77" s="1713"/>
      <c r="J77" s="1713"/>
      <c r="K77" s="1714"/>
      <c r="L77" s="414"/>
      <c r="M77" s="415"/>
      <c r="N77" s="416"/>
      <c r="O77" s="408"/>
      <c r="P77" s="417"/>
      <c r="Q77" s="282"/>
    </row>
    <row r="78" spans="1:17" ht="25.5" customHeight="1" thickBot="1">
      <c r="A78" s="1761"/>
      <c r="B78" s="1730"/>
      <c r="C78" s="1730"/>
      <c r="D78" s="1730"/>
      <c r="E78" s="1730"/>
      <c r="F78" s="1730"/>
      <c r="G78" s="1730"/>
      <c r="H78" s="1730"/>
      <c r="I78" s="1730"/>
      <c r="J78" s="1730"/>
      <c r="K78" s="1762"/>
      <c r="L78" s="339"/>
      <c r="M78" s="418"/>
      <c r="N78" s="341"/>
      <c r="O78" s="342"/>
      <c r="P78" s="343"/>
      <c r="Q78" s="282"/>
    </row>
    <row r="79" spans="1:17" ht="15" customHeight="1" thickBot="1" thickTop="1">
      <c r="A79" s="1709" t="s">
        <v>398</v>
      </c>
      <c r="B79" s="1710"/>
      <c r="C79" s="1710"/>
      <c r="D79" s="1710"/>
      <c r="E79" s="1710"/>
      <c r="F79" s="1710"/>
      <c r="G79" s="1710"/>
      <c r="H79" s="1710"/>
      <c r="I79" s="1710"/>
      <c r="J79" s="1710"/>
      <c r="K79" s="1711"/>
      <c r="L79" s="419"/>
      <c r="M79" s="420"/>
      <c r="N79" s="324"/>
      <c r="O79" s="323"/>
      <c r="P79" s="346"/>
      <c r="Q79" s="282"/>
    </row>
    <row r="80" spans="1:17" ht="23.25" customHeight="1" thickTop="1">
      <c r="A80" s="1715" t="s">
        <v>910</v>
      </c>
      <c r="B80" s="1716"/>
      <c r="C80" s="1716"/>
      <c r="D80" s="1716"/>
      <c r="E80" s="1716"/>
      <c r="F80" s="1716"/>
      <c r="G80" s="1716"/>
      <c r="H80" s="1716"/>
      <c r="I80" s="1716"/>
      <c r="J80" s="1717"/>
      <c r="K80" s="1718"/>
      <c r="L80" s="560">
        <f>L43/L24</f>
        <v>6.937382776230271</v>
      </c>
      <c r="M80" s="561">
        <f>M43/M24</f>
        <v>11.66546420269642</v>
      </c>
      <c r="N80" s="562">
        <f>N43/N24</f>
        <v>11.1153410041841</v>
      </c>
      <c r="O80" s="560">
        <f>N80-M80</f>
        <v>-0.5501231985123205</v>
      </c>
      <c r="P80" s="450" t="str">
        <f>IF(N80&lt;=M80,"OK","NOOK")</f>
        <v>OK</v>
      </c>
      <c r="Q80" s="282"/>
    </row>
    <row r="81" spans="1:17" ht="23.25" customHeight="1">
      <c r="A81" s="1826"/>
      <c r="B81" s="1708"/>
      <c r="C81" s="1708"/>
      <c r="D81" s="1708"/>
      <c r="E81" s="1708"/>
      <c r="F81" s="1708"/>
      <c r="G81" s="1708"/>
      <c r="H81" s="1708"/>
      <c r="I81" s="1708"/>
      <c r="J81" s="23"/>
      <c r="K81" s="104"/>
      <c r="L81" s="563"/>
      <c r="M81" s="564"/>
      <c r="N81" s="565"/>
      <c r="O81" s="563"/>
      <c r="P81" s="483"/>
      <c r="Q81" s="282"/>
    </row>
    <row r="82" spans="1:16" ht="23.25" customHeight="1" thickBot="1">
      <c r="A82" s="1826"/>
      <c r="B82" s="1708"/>
      <c r="C82" s="1708"/>
      <c r="D82" s="1708"/>
      <c r="E82" s="1708"/>
      <c r="F82" s="1708"/>
      <c r="G82" s="1708"/>
      <c r="H82" s="1708"/>
      <c r="I82" s="1708"/>
      <c r="J82" s="1732"/>
      <c r="K82" s="1733"/>
      <c r="L82" s="563"/>
      <c r="M82" s="564"/>
      <c r="N82" s="566"/>
      <c r="O82" s="567"/>
      <c r="P82" s="538"/>
    </row>
    <row r="83" spans="1:17" ht="14.25" customHeight="1" thickBot="1" thickTop="1">
      <c r="A83" s="1709" t="s">
        <v>399</v>
      </c>
      <c r="B83" s="1710"/>
      <c r="C83" s="1710"/>
      <c r="D83" s="1710"/>
      <c r="E83" s="1710"/>
      <c r="F83" s="1710"/>
      <c r="G83" s="1710"/>
      <c r="H83" s="1710"/>
      <c r="I83" s="1710"/>
      <c r="J83" s="1710"/>
      <c r="K83" s="1710"/>
      <c r="L83" s="419"/>
      <c r="M83" s="412"/>
      <c r="N83" s="360"/>
      <c r="O83" s="458"/>
      <c r="P83" s="361"/>
      <c r="Q83" s="282"/>
    </row>
    <row r="84" spans="1:17" ht="24.75" customHeight="1" thickTop="1">
      <c r="A84" s="1748" t="s">
        <v>871</v>
      </c>
      <c r="B84" s="1749"/>
      <c r="C84" s="1749"/>
      <c r="D84" s="1749"/>
      <c r="E84" s="1749"/>
      <c r="F84" s="1749"/>
      <c r="G84" s="1749"/>
      <c r="H84" s="1749"/>
      <c r="I84" s="1749"/>
      <c r="J84" s="1749"/>
      <c r="K84" s="1750"/>
      <c r="L84" s="362">
        <f>L48</f>
        <v>0</v>
      </c>
      <c r="M84" s="399">
        <f>M48</f>
        <v>0</v>
      </c>
      <c r="N84" s="364">
        <f>N48</f>
        <v>0</v>
      </c>
      <c r="O84" s="362">
        <f>N84-M84</f>
        <v>0</v>
      </c>
      <c r="P84" s="330" t="str">
        <f>IF(N84&gt;=M84,"OK","NOOK")</f>
        <v>OK</v>
      </c>
      <c r="Q84" s="282"/>
    </row>
    <row r="85" spans="1:17" ht="19.5" customHeight="1" thickBot="1">
      <c r="A85" s="1740" t="s">
        <v>429</v>
      </c>
      <c r="B85" s="1741"/>
      <c r="C85" s="1741"/>
      <c r="D85" s="1741"/>
      <c r="E85" s="1741"/>
      <c r="F85" s="1741"/>
      <c r="G85" s="1741"/>
      <c r="H85" s="1741"/>
      <c r="I85" s="1741"/>
      <c r="J85" s="1741"/>
      <c r="K85" s="1741"/>
      <c r="L85" s="1741"/>
      <c r="M85" s="1741"/>
      <c r="N85" s="1741"/>
      <c r="O85" s="1741"/>
      <c r="P85" s="1742"/>
      <c r="Q85" s="282"/>
    </row>
    <row r="86" spans="1:17" ht="36" customHeight="1">
      <c r="A86" s="1734" t="s">
        <v>435</v>
      </c>
      <c r="B86" s="1735"/>
      <c r="C86" s="1735"/>
      <c r="D86" s="1735"/>
      <c r="E86" s="1735"/>
      <c r="F86" s="1735"/>
      <c r="G86" s="1735"/>
      <c r="H86" s="1735"/>
      <c r="I86" s="1735"/>
      <c r="J86" s="1735"/>
      <c r="K86" s="1735"/>
      <c r="L86" s="1735"/>
      <c r="M86" s="1735"/>
      <c r="N86" s="1735"/>
      <c r="O86" s="1735"/>
      <c r="P86" s="1736"/>
      <c r="Q86" s="282"/>
    </row>
    <row r="87" spans="1:18" ht="82.5" customHeight="1" thickBot="1">
      <c r="A87" s="1737"/>
      <c r="B87" s="1738"/>
      <c r="C87" s="1738"/>
      <c r="D87" s="1738"/>
      <c r="E87" s="1738"/>
      <c r="F87" s="1738"/>
      <c r="G87" s="1738"/>
      <c r="H87" s="1738"/>
      <c r="I87" s="1738"/>
      <c r="J87" s="1738"/>
      <c r="K87" s="1738"/>
      <c r="L87" s="1738"/>
      <c r="M87" s="1738"/>
      <c r="N87" s="1738"/>
      <c r="O87" s="1738"/>
      <c r="P87" s="1739"/>
      <c r="Q87" s="282"/>
      <c r="R87" s="370"/>
    </row>
    <row r="88" spans="1:16" ht="21" customHeight="1" hidden="1">
      <c r="A88" s="24"/>
      <c r="B88" s="25"/>
      <c r="C88" s="25"/>
      <c r="D88" s="25"/>
      <c r="E88" s="25"/>
      <c r="F88" s="25"/>
      <c r="G88" s="25"/>
      <c r="H88" s="25"/>
      <c r="I88" s="25"/>
      <c r="J88" s="25"/>
      <c r="K88" s="25"/>
      <c r="L88" s="25"/>
      <c r="M88" s="25"/>
      <c r="N88" s="25"/>
      <c r="O88" s="25"/>
      <c r="P88" s="26"/>
    </row>
  </sheetData>
  <sheetProtection selectLockedCells="1"/>
  <mergeCells count="111">
    <mergeCell ref="A52:F52"/>
    <mergeCell ref="O64:O65"/>
    <mergeCell ref="A17:P17"/>
    <mergeCell ref="A18:P18"/>
    <mergeCell ref="G47:P47"/>
    <mergeCell ref="A20:P20"/>
    <mergeCell ref="A28:F28"/>
    <mergeCell ref="A29:F29"/>
    <mergeCell ref="G42:P42"/>
    <mergeCell ref="A37:F37"/>
    <mergeCell ref="A1:N1"/>
    <mergeCell ref="G23:P23"/>
    <mergeCell ref="A22:F22"/>
    <mergeCell ref="A23:F23"/>
    <mergeCell ref="A2:P2"/>
    <mergeCell ref="A8:P8"/>
    <mergeCell ref="A9:P10"/>
    <mergeCell ref="E5:J5"/>
    <mergeCell ref="E6:J6"/>
    <mergeCell ref="A19:P19"/>
    <mergeCell ref="A86:P87"/>
    <mergeCell ref="A79:K79"/>
    <mergeCell ref="A73:I73"/>
    <mergeCell ref="A68:K68"/>
    <mergeCell ref="A81:I81"/>
    <mergeCell ref="A75:K75"/>
    <mergeCell ref="A82:I82"/>
    <mergeCell ref="A72:I72"/>
    <mergeCell ref="A77:K77"/>
    <mergeCell ref="A85:P85"/>
    <mergeCell ref="A83:K83"/>
    <mergeCell ref="J73:K73"/>
    <mergeCell ref="A84:K84"/>
    <mergeCell ref="J82:K82"/>
    <mergeCell ref="A80:K80"/>
    <mergeCell ref="A76:K76"/>
    <mergeCell ref="A78:K78"/>
    <mergeCell ref="E4:J4"/>
    <mergeCell ref="A12:P16"/>
    <mergeCell ref="A11:P11"/>
    <mergeCell ref="M64:M65"/>
    <mergeCell ref="P64:P65"/>
    <mergeCell ref="L64:L65"/>
    <mergeCell ref="G52:P52"/>
    <mergeCell ref="L53:M53"/>
    <mergeCell ref="N64:N65"/>
    <mergeCell ref="G54:K54"/>
    <mergeCell ref="A71:I71"/>
    <mergeCell ref="A74:K74"/>
    <mergeCell ref="A70:I70"/>
    <mergeCell ref="A66:K66"/>
    <mergeCell ref="A69:I69"/>
    <mergeCell ref="J70:K70"/>
    <mergeCell ref="N53:P53"/>
    <mergeCell ref="A67:I67"/>
    <mergeCell ref="L58:M58"/>
    <mergeCell ref="A64:K65"/>
    <mergeCell ref="G53:I53"/>
    <mergeCell ref="N61:P61"/>
    <mergeCell ref="A61:C61"/>
    <mergeCell ref="E61:F61"/>
    <mergeCell ref="G61:K61"/>
    <mergeCell ref="L61:M61"/>
    <mergeCell ref="A21:P21"/>
    <mergeCell ref="A48:F48"/>
    <mergeCell ref="A24:F24"/>
    <mergeCell ref="A27:F27"/>
    <mergeCell ref="A26:F26"/>
    <mergeCell ref="A40:F40"/>
    <mergeCell ref="G37:P37"/>
    <mergeCell ref="A42:F42"/>
    <mergeCell ref="A41:F41"/>
    <mergeCell ref="A47:F47"/>
    <mergeCell ref="A51:P51"/>
    <mergeCell ref="A25:F25"/>
    <mergeCell ref="A36:F36"/>
    <mergeCell ref="A31:F31"/>
    <mergeCell ref="A50:F50"/>
    <mergeCell ref="A49:F49"/>
    <mergeCell ref="A44:F44"/>
    <mergeCell ref="A45:F45"/>
    <mergeCell ref="A46:F46"/>
    <mergeCell ref="G36:P36"/>
    <mergeCell ref="A53:C53"/>
    <mergeCell ref="E53:F53"/>
    <mergeCell ref="E58:F58"/>
    <mergeCell ref="A57:C57"/>
    <mergeCell ref="A54:C54"/>
    <mergeCell ref="N54:P54"/>
    <mergeCell ref="G58:K58"/>
    <mergeCell ref="A55:C55"/>
    <mergeCell ref="A56:C56"/>
    <mergeCell ref="N58:P58"/>
    <mergeCell ref="E54:F54"/>
    <mergeCell ref="L54:M54"/>
    <mergeCell ref="A30:F30"/>
    <mergeCell ref="A35:F35"/>
    <mergeCell ref="A33:F33"/>
    <mergeCell ref="A43:F43"/>
    <mergeCell ref="A32:F32"/>
    <mergeCell ref="A34:F34"/>
    <mergeCell ref="A38:F38"/>
    <mergeCell ref="A39:F39"/>
    <mergeCell ref="A59:C59"/>
    <mergeCell ref="A60:C60"/>
    <mergeCell ref="E55:F55"/>
    <mergeCell ref="E56:F56"/>
    <mergeCell ref="E57:F57"/>
    <mergeCell ref="E59:F59"/>
    <mergeCell ref="E60:F60"/>
    <mergeCell ref="A58:C58"/>
  </mergeCells>
  <printOptions horizontalCentered="1"/>
  <pageMargins left="0.1968503937007874" right="0" top="0.4724409448818898" bottom="0.984251968503937" header="0.5118110236220472" footer="0.5118110236220472"/>
  <pageSetup horizontalDpi="600" verticalDpi="600" orientation="landscape" paperSize="9" scale="95" r:id="rId1"/>
  <headerFooter alignWithMargins="0">
    <oddHeader>&amp;CComune di INVERUNO</oddHeader>
    <oddFooter>&amp;L&amp;8&amp;F&amp;R&amp;8&amp;P</oddFooter>
  </headerFooter>
  <rowBreaks count="1" manualBreakCount="1">
    <brk id="87" max="255" man="1"/>
  </rowBreaks>
</worksheet>
</file>

<file path=xl/worksheets/sheet9.xml><?xml version="1.0" encoding="utf-8"?>
<worksheet xmlns="http://schemas.openxmlformats.org/spreadsheetml/2006/main" xmlns:r="http://schemas.openxmlformats.org/officeDocument/2006/relationships">
  <sheetPr>
    <tabColor rgb="FFFF0000"/>
  </sheetPr>
  <dimension ref="A1:S107"/>
  <sheetViews>
    <sheetView zoomScale="85" zoomScaleNormal="85" zoomScalePageLayoutView="0" workbookViewId="0" topLeftCell="A49">
      <selection activeCell="T18" sqref="T18"/>
    </sheetView>
  </sheetViews>
  <sheetFormatPr defaultColWidth="9.140625" defaultRowHeight="12.75"/>
  <cols>
    <col min="1" max="6" width="9.140625" style="1" customWidth="1"/>
    <col min="7" max="7" width="13.00390625" style="1" customWidth="1"/>
    <col min="8" max="8" width="14.140625" style="1" customWidth="1"/>
    <col min="9" max="9" width="13.140625" style="1" customWidth="1"/>
    <col min="10" max="10" width="0.2890625" style="1" hidden="1" customWidth="1"/>
    <col min="11" max="11" width="9.140625" style="1" hidden="1" customWidth="1"/>
    <col min="12" max="12" width="13.00390625" style="1" customWidth="1"/>
    <col min="13" max="13" width="14.28125" style="1" customWidth="1"/>
    <col min="14" max="14" width="15.28125" style="1" customWidth="1"/>
    <col min="15" max="15" width="11.421875" style="1" customWidth="1"/>
    <col min="16" max="16" width="11.00390625" style="1" customWidth="1"/>
    <col min="17" max="17" width="9.140625" style="1" customWidth="1"/>
    <col min="18" max="18" width="19.00390625" style="1" bestFit="1" customWidth="1"/>
    <col min="19" max="16384" width="9.140625" style="1" customWidth="1"/>
  </cols>
  <sheetData>
    <row r="1" spans="1:16" ht="21.75" customHeight="1" thickBot="1">
      <c r="A1" s="1902"/>
      <c r="B1" s="1903"/>
      <c r="C1" s="1903"/>
      <c r="D1" s="1903"/>
      <c r="E1" s="1903"/>
      <c r="F1" s="1903"/>
      <c r="G1" s="1903"/>
      <c r="H1" s="1903"/>
      <c r="I1" s="1903"/>
      <c r="J1" s="1903"/>
      <c r="K1" s="1903"/>
      <c r="L1" s="1903"/>
      <c r="M1" s="1903"/>
      <c r="N1" s="1903"/>
      <c r="O1" s="60" t="s">
        <v>419</v>
      </c>
      <c r="P1" s="61">
        <v>2015</v>
      </c>
    </row>
    <row r="2" spans="1:16" ht="24.75" customHeight="1">
      <c r="A2" s="1908" t="s">
        <v>420</v>
      </c>
      <c r="B2" s="1909"/>
      <c r="C2" s="1909"/>
      <c r="D2" s="1909"/>
      <c r="E2" s="1909"/>
      <c r="F2" s="1909"/>
      <c r="G2" s="1909"/>
      <c r="H2" s="1909"/>
      <c r="I2" s="1909"/>
      <c r="J2" s="1909"/>
      <c r="K2" s="1909"/>
      <c r="L2" s="1909"/>
      <c r="M2" s="1909"/>
      <c r="N2" s="1909"/>
      <c r="O2" s="1910"/>
      <c r="P2" s="1911"/>
    </row>
    <row r="3" spans="1:16" ht="12.75">
      <c r="A3" s="64"/>
      <c r="B3" s="65"/>
      <c r="C3" s="65"/>
      <c r="D3" s="65"/>
      <c r="E3" s="65"/>
      <c r="F3" s="65"/>
      <c r="G3" s="65"/>
      <c r="H3" s="65"/>
      <c r="I3" s="65"/>
      <c r="J3" s="65"/>
      <c r="K3" s="65"/>
      <c r="L3" s="65"/>
      <c r="M3" s="65"/>
      <c r="N3" s="65"/>
      <c r="O3" s="65"/>
      <c r="P3" s="52"/>
    </row>
    <row r="4" spans="1:16" ht="12.75">
      <c r="A4" s="64" t="s">
        <v>421</v>
      </c>
      <c r="B4" s="65"/>
      <c r="C4" s="65"/>
      <c r="D4" s="65"/>
      <c r="E4" s="1882" t="s">
        <v>284</v>
      </c>
      <c r="F4" s="1882"/>
      <c r="G4" s="1882"/>
      <c r="H4" s="1882"/>
      <c r="I4" s="1882"/>
      <c r="J4" s="1882"/>
      <c r="K4" s="65"/>
      <c r="L4" s="65" t="s">
        <v>1462</v>
      </c>
      <c r="M4" s="65"/>
      <c r="N4" s="65"/>
      <c r="O4" s="65"/>
      <c r="P4" s="53"/>
    </row>
    <row r="5" spans="1:16" ht="12.75">
      <c r="A5" s="64" t="s">
        <v>422</v>
      </c>
      <c r="B5" s="65"/>
      <c r="C5" s="65"/>
      <c r="D5" s="65"/>
      <c r="E5" s="1882"/>
      <c r="F5" s="1882"/>
      <c r="G5" s="1882"/>
      <c r="H5" s="1882"/>
      <c r="I5" s="1882"/>
      <c r="J5" s="1882"/>
      <c r="K5" s="65"/>
      <c r="L5" s="65"/>
      <c r="M5" s="65"/>
      <c r="N5" s="65"/>
      <c r="O5" s="65"/>
      <c r="P5" s="53"/>
    </row>
    <row r="6" spans="1:16" ht="12.75">
      <c r="A6" s="64" t="s">
        <v>423</v>
      </c>
      <c r="B6" s="65"/>
      <c r="C6" s="65"/>
      <c r="D6" s="65"/>
      <c r="E6" s="1886"/>
      <c r="F6" s="1882"/>
      <c r="G6" s="1882"/>
      <c r="H6" s="1882"/>
      <c r="I6" s="1882"/>
      <c r="J6" s="1882"/>
      <c r="K6" s="65"/>
      <c r="L6" s="65"/>
      <c r="M6" s="65"/>
      <c r="N6" s="65"/>
      <c r="O6" s="65"/>
      <c r="P6" s="53"/>
    </row>
    <row r="7" spans="1:16" ht="13.5" thickBot="1">
      <c r="A7" s="66"/>
      <c r="B7" s="58"/>
      <c r="C7" s="58"/>
      <c r="D7" s="58"/>
      <c r="E7" s="58"/>
      <c r="F7" s="58"/>
      <c r="G7" s="58"/>
      <c r="H7" s="58"/>
      <c r="I7" s="58"/>
      <c r="J7" s="58"/>
      <c r="K7" s="58"/>
      <c r="L7" s="58"/>
      <c r="M7" s="58"/>
      <c r="N7" s="58"/>
      <c r="O7" s="58"/>
      <c r="P7" s="59"/>
    </row>
    <row r="8" spans="1:17" ht="12.75">
      <c r="A8" s="1912" t="s">
        <v>1414</v>
      </c>
      <c r="B8" s="1913"/>
      <c r="C8" s="1913"/>
      <c r="D8" s="1913"/>
      <c r="E8" s="1913"/>
      <c r="F8" s="1913"/>
      <c r="G8" s="1913"/>
      <c r="H8" s="1913"/>
      <c r="I8" s="1913"/>
      <c r="J8" s="1913"/>
      <c r="K8" s="1913"/>
      <c r="L8" s="1913"/>
      <c r="M8" s="1913"/>
      <c r="N8" s="1913"/>
      <c r="O8" s="1913"/>
      <c r="P8" s="1914"/>
      <c r="Q8" s="2"/>
    </row>
    <row r="9" spans="1:17" ht="12.75" customHeight="1">
      <c r="A9" s="1692" t="s">
        <v>919</v>
      </c>
      <c r="B9" s="1776"/>
      <c r="C9" s="1776"/>
      <c r="D9" s="1776"/>
      <c r="E9" s="1776"/>
      <c r="F9" s="1776"/>
      <c r="G9" s="1776"/>
      <c r="H9" s="1776"/>
      <c r="I9" s="1776"/>
      <c r="J9" s="1776"/>
      <c r="K9" s="1776"/>
      <c r="L9" s="1776"/>
      <c r="M9" s="1776"/>
      <c r="N9" s="1776"/>
      <c r="O9" s="1776"/>
      <c r="P9" s="1777"/>
      <c r="Q9" s="2"/>
    </row>
    <row r="10" spans="1:17" ht="12.75">
      <c r="A10" s="1778"/>
      <c r="B10" s="1779"/>
      <c r="C10" s="1779"/>
      <c r="D10" s="1779"/>
      <c r="E10" s="1779"/>
      <c r="F10" s="1779"/>
      <c r="G10" s="1779"/>
      <c r="H10" s="1779"/>
      <c r="I10" s="1779"/>
      <c r="J10" s="1779"/>
      <c r="K10" s="1779"/>
      <c r="L10" s="1779"/>
      <c r="M10" s="1779"/>
      <c r="N10" s="1779"/>
      <c r="O10" s="1779"/>
      <c r="P10" s="1780"/>
      <c r="Q10" s="2"/>
    </row>
    <row r="11" spans="1:17" ht="12.75">
      <c r="A11" s="1883" t="s">
        <v>431</v>
      </c>
      <c r="B11" s="1884"/>
      <c r="C11" s="1884"/>
      <c r="D11" s="1884"/>
      <c r="E11" s="1884"/>
      <c r="F11" s="1884"/>
      <c r="G11" s="1884"/>
      <c r="H11" s="1884"/>
      <c r="I11" s="1884"/>
      <c r="J11" s="1884"/>
      <c r="K11" s="1884"/>
      <c r="L11" s="1884"/>
      <c r="M11" s="1884"/>
      <c r="N11" s="1884"/>
      <c r="O11" s="1884"/>
      <c r="P11" s="1885"/>
      <c r="Q11" s="7"/>
    </row>
    <row r="12" spans="1:17" ht="14.25" customHeight="1">
      <c r="A12" s="1782" t="s">
        <v>764</v>
      </c>
      <c r="B12" s="1693"/>
      <c r="C12" s="1693"/>
      <c r="D12" s="1693"/>
      <c r="E12" s="1693"/>
      <c r="F12" s="1693"/>
      <c r="G12" s="1693"/>
      <c r="H12" s="1693"/>
      <c r="I12" s="1693"/>
      <c r="J12" s="1693"/>
      <c r="K12" s="1693"/>
      <c r="L12" s="1693"/>
      <c r="M12" s="1693"/>
      <c r="N12" s="1693"/>
      <c r="O12" s="1693"/>
      <c r="P12" s="1694"/>
      <c r="Q12" s="2"/>
    </row>
    <row r="13" spans="1:17" ht="14.25" customHeight="1">
      <c r="A13" s="1783"/>
      <c r="B13" s="1784"/>
      <c r="C13" s="1784"/>
      <c r="D13" s="1784"/>
      <c r="E13" s="1784"/>
      <c r="F13" s="1784"/>
      <c r="G13" s="1784"/>
      <c r="H13" s="1784"/>
      <c r="I13" s="1784"/>
      <c r="J13" s="1784"/>
      <c r="K13" s="1784"/>
      <c r="L13" s="1784"/>
      <c r="M13" s="1784"/>
      <c r="N13" s="1784"/>
      <c r="O13" s="1784"/>
      <c r="P13" s="1785"/>
      <c r="Q13" s="2"/>
    </row>
    <row r="14" spans="1:17" ht="14.25" customHeight="1">
      <c r="A14" s="1783"/>
      <c r="B14" s="1784"/>
      <c r="C14" s="1784"/>
      <c r="D14" s="1784"/>
      <c r="E14" s="1784"/>
      <c r="F14" s="1784"/>
      <c r="G14" s="1784"/>
      <c r="H14" s="1784"/>
      <c r="I14" s="1784"/>
      <c r="J14" s="1784"/>
      <c r="K14" s="1784"/>
      <c r="L14" s="1784"/>
      <c r="M14" s="1784"/>
      <c r="N14" s="1784"/>
      <c r="O14" s="1784"/>
      <c r="P14" s="1785"/>
      <c r="Q14" s="2"/>
    </row>
    <row r="15" spans="1:17" ht="14.25" customHeight="1">
      <c r="A15" s="1783"/>
      <c r="B15" s="1784"/>
      <c r="C15" s="1784"/>
      <c r="D15" s="1784"/>
      <c r="E15" s="1784"/>
      <c r="F15" s="1784"/>
      <c r="G15" s="1784"/>
      <c r="H15" s="1784"/>
      <c r="I15" s="1784"/>
      <c r="J15" s="1784"/>
      <c r="K15" s="1784"/>
      <c r="L15" s="1784"/>
      <c r="M15" s="1784"/>
      <c r="N15" s="1784"/>
      <c r="O15" s="1784"/>
      <c r="P15" s="1785"/>
      <c r="Q15" s="2"/>
    </row>
    <row r="16" spans="1:17" ht="14.25" customHeight="1">
      <c r="A16" s="1786"/>
      <c r="B16" s="1787"/>
      <c r="C16" s="1787"/>
      <c r="D16" s="1787"/>
      <c r="E16" s="1787"/>
      <c r="F16" s="1787"/>
      <c r="G16" s="1787"/>
      <c r="H16" s="1787"/>
      <c r="I16" s="1787"/>
      <c r="J16" s="1787"/>
      <c r="K16" s="1787"/>
      <c r="L16" s="1787"/>
      <c r="M16" s="1787"/>
      <c r="N16" s="1787"/>
      <c r="O16" s="1787"/>
      <c r="P16" s="1788"/>
      <c r="Q16" s="2"/>
    </row>
    <row r="17" spans="1:17" ht="14.25" customHeight="1">
      <c r="A17" s="1883" t="s">
        <v>373</v>
      </c>
      <c r="B17" s="1884"/>
      <c r="C17" s="1884"/>
      <c r="D17" s="1884"/>
      <c r="E17" s="1884"/>
      <c r="F17" s="1884"/>
      <c r="G17" s="1884"/>
      <c r="H17" s="1884"/>
      <c r="I17" s="1884"/>
      <c r="J17" s="1884"/>
      <c r="K17" s="1884"/>
      <c r="L17" s="1884"/>
      <c r="M17" s="1884"/>
      <c r="N17" s="1884"/>
      <c r="O17" s="1884"/>
      <c r="P17" s="1885"/>
      <c r="Q17" s="2"/>
    </row>
    <row r="18" spans="1:17" ht="39" customHeight="1">
      <c r="A18" s="1689" t="s">
        <v>374</v>
      </c>
      <c r="B18" s="1690"/>
      <c r="C18" s="1690"/>
      <c r="D18" s="1690"/>
      <c r="E18" s="1690"/>
      <c r="F18" s="1690"/>
      <c r="G18" s="1690"/>
      <c r="H18" s="1690"/>
      <c r="I18" s="1690"/>
      <c r="J18" s="1690"/>
      <c r="K18" s="1690"/>
      <c r="L18" s="1690"/>
      <c r="M18" s="1690"/>
      <c r="N18" s="1690"/>
      <c r="O18" s="1690"/>
      <c r="P18" s="1691"/>
      <c r="Q18" s="2"/>
    </row>
    <row r="19" spans="1:17" ht="14.25" customHeight="1">
      <c r="A19" s="1883" t="s">
        <v>376</v>
      </c>
      <c r="B19" s="1884"/>
      <c r="C19" s="1884"/>
      <c r="D19" s="1884"/>
      <c r="E19" s="1884"/>
      <c r="F19" s="1884"/>
      <c r="G19" s="1884"/>
      <c r="H19" s="1884"/>
      <c r="I19" s="1884"/>
      <c r="J19" s="1884"/>
      <c r="K19" s="1884"/>
      <c r="L19" s="1884"/>
      <c r="M19" s="1884"/>
      <c r="N19" s="1884"/>
      <c r="O19" s="1884"/>
      <c r="P19" s="1885"/>
      <c r="Q19" s="2"/>
    </row>
    <row r="20" spans="1:17" ht="26.25" customHeight="1" thickBot="1">
      <c r="A20" s="1692" t="s">
        <v>299</v>
      </c>
      <c r="B20" s="1776"/>
      <c r="C20" s="1776"/>
      <c r="D20" s="1776"/>
      <c r="E20" s="1776"/>
      <c r="F20" s="1776"/>
      <c r="G20" s="1776"/>
      <c r="H20" s="1776"/>
      <c r="I20" s="1776"/>
      <c r="J20" s="1776"/>
      <c r="K20" s="1776"/>
      <c r="L20" s="1776"/>
      <c r="M20" s="1776"/>
      <c r="N20" s="1776"/>
      <c r="O20" s="1776"/>
      <c r="P20" s="1777"/>
      <c r="Q20" s="2"/>
    </row>
    <row r="21" spans="1:17" ht="13.5" customHeight="1" thickBot="1">
      <c r="A21" s="1915" t="s">
        <v>424</v>
      </c>
      <c r="B21" s="1916"/>
      <c r="C21" s="1916"/>
      <c r="D21" s="1916"/>
      <c r="E21" s="1916"/>
      <c r="F21" s="1916"/>
      <c r="G21" s="1916"/>
      <c r="H21" s="1916"/>
      <c r="I21" s="1916"/>
      <c r="J21" s="1916"/>
      <c r="K21" s="1916"/>
      <c r="L21" s="1916"/>
      <c r="M21" s="1916"/>
      <c r="N21" s="1916"/>
      <c r="O21" s="1917"/>
      <c r="P21" s="1918"/>
      <c r="Q21" s="2"/>
    </row>
    <row r="22" spans="1:18" ht="49.5" customHeight="1">
      <c r="A22" s="1906"/>
      <c r="B22" s="1907"/>
      <c r="C22" s="1907"/>
      <c r="D22" s="1907"/>
      <c r="E22" s="1907"/>
      <c r="F22" s="1907"/>
      <c r="G22" s="67">
        <f>P1-3</f>
        <v>2012</v>
      </c>
      <c r="H22" s="67">
        <f>P1-2</f>
        <v>2013</v>
      </c>
      <c r="I22" s="67">
        <f>P1-1</f>
        <v>2014</v>
      </c>
      <c r="J22" s="68" t="s">
        <v>436</v>
      </c>
      <c r="K22" s="69" t="s">
        <v>400</v>
      </c>
      <c r="L22" s="70" t="s">
        <v>436</v>
      </c>
      <c r="M22" s="71" t="s">
        <v>197</v>
      </c>
      <c r="N22" s="69" t="s">
        <v>198</v>
      </c>
      <c r="O22" s="72" t="s">
        <v>1251</v>
      </c>
      <c r="P22" s="73" t="s">
        <v>199</v>
      </c>
      <c r="Q22" s="2"/>
      <c r="R22" s="3"/>
    </row>
    <row r="23" spans="1:16" ht="12.75" customHeight="1">
      <c r="A23" s="1719" t="s">
        <v>425</v>
      </c>
      <c r="B23" s="1720"/>
      <c r="C23" s="1720"/>
      <c r="D23" s="1720"/>
      <c r="E23" s="1720"/>
      <c r="F23" s="1720"/>
      <c r="G23" s="1904"/>
      <c r="H23" s="1904"/>
      <c r="I23" s="1904"/>
      <c r="J23" s="1904"/>
      <c r="K23" s="1904"/>
      <c r="L23" s="1904"/>
      <c r="M23" s="1904"/>
      <c r="N23" s="1904"/>
      <c r="O23" s="1904"/>
      <c r="P23" s="1905"/>
    </row>
    <row r="24" spans="1:17" ht="12.75" customHeight="1">
      <c r="A24" s="1800" t="s">
        <v>395</v>
      </c>
      <c r="B24" s="1801"/>
      <c r="C24" s="1801"/>
      <c r="D24" s="1801"/>
      <c r="E24" s="1801"/>
      <c r="F24" s="1801"/>
      <c r="G24" s="205">
        <f>Caratteristiche!G5</f>
        <v>8614</v>
      </c>
      <c r="H24" s="205">
        <f>Caratteristiche!I5</f>
        <v>8643</v>
      </c>
      <c r="I24" s="205">
        <f>Caratteristiche!K5</f>
        <v>8591</v>
      </c>
      <c r="J24" s="74">
        <f aca="true" t="shared" si="0" ref="J24:J37">(G24+H24+I24)/3</f>
        <v>8616</v>
      </c>
      <c r="K24" s="75"/>
      <c r="L24" s="76">
        <f aca="true" t="shared" si="1" ref="L24:L37">(G24+H24+I24)/3</f>
        <v>8616</v>
      </c>
      <c r="M24" s="374">
        <f>Caratteristiche!M5</f>
        <v>8604</v>
      </c>
      <c r="N24" s="170">
        <v>8604</v>
      </c>
      <c r="O24" s="79"/>
      <c r="P24" s="80"/>
      <c r="Q24" s="22"/>
    </row>
    <row r="25" spans="1:16" ht="14.25" customHeight="1">
      <c r="A25" s="1664" t="s">
        <v>783</v>
      </c>
      <c r="B25" s="1665"/>
      <c r="C25" s="1665"/>
      <c r="D25" s="1665"/>
      <c r="E25" s="1665"/>
      <c r="F25" s="1665"/>
      <c r="G25" s="1106">
        <v>33296</v>
      </c>
      <c r="H25" s="1106">
        <v>36278</v>
      </c>
      <c r="I25" s="1150">
        <v>33101</v>
      </c>
      <c r="J25" s="1106">
        <f t="shared" si="0"/>
        <v>34225</v>
      </c>
      <c r="K25" s="1107"/>
      <c r="L25" s="1108">
        <f t="shared" si="1"/>
        <v>34225</v>
      </c>
      <c r="M25" s="1287">
        <v>33170</v>
      </c>
      <c r="N25" s="1112">
        <v>35566</v>
      </c>
      <c r="O25" s="86">
        <f aca="true" t="shared" si="2" ref="O25:O31">(N25/L25)-100%</f>
        <v>0.039181884587289995</v>
      </c>
      <c r="P25" s="87">
        <f aca="true" t="shared" si="3" ref="P25:P31">(N25/M25)-100%</f>
        <v>0.0722339463370516</v>
      </c>
    </row>
    <row r="26" spans="1:16" ht="14.25" customHeight="1">
      <c r="A26" s="1664" t="s">
        <v>782</v>
      </c>
      <c r="B26" s="1665"/>
      <c r="C26" s="1665"/>
      <c r="D26" s="1665"/>
      <c r="E26" s="1665"/>
      <c r="F26" s="1665"/>
      <c r="G26" s="1106">
        <v>26990</v>
      </c>
      <c r="H26" s="1106">
        <v>13894</v>
      </c>
      <c r="I26" s="1151">
        <v>13891</v>
      </c>
      <c r="J26" s="1106">
        <f t="shared" si="0"/>
        <v>18258.333333333332</v>
      </c>
      <c r="K26" s="1107"/>
      <c r="L26" s="1108">
        <f t="shared" si="1"/>
        <v>18258.333333333332</v>
      </c>
      <c r="M26" s="1288">
        <v>13893</v>
      </c>
      <c r="N26" s="1110">
        <v>8195</v>
      </c>
      <c r="O26" s="86">
        <f t="shared" si="2"/>
        <v>-0.5511638521223186</v>
      </c>
      <c r="P26" s="175">
        <f t="shared" si="3"/>
        <v>-0.4101346001583531</v>
      </c>
    </row>
    <row r="27" spans="1:16" ht="12.75" customHeight="1">
      <c r="A27" s="1664" t="s">
        <v>366</v>
      </c>
      <c r="B27" s="1665"/>
      <c r="C27" s="1665"/>
      <c r="D27" s="1665"/>
      <c r="E27" s="1665"/>
      <c r="F27" s="1665"/>
      <c r="G27" s="950">
        <v>1</v>
      </c>
      <c r="H27" s="950">
        <v>0</v>
      </c>
      <c r="I27" s="1152">
        <v>0</v>
      </c>
      <c r="J27" s="950">
        <f t="shared" si="0"/>
        <v>0.3333333333333333</v>
      </c>
      <c r="K27" s="951"/>
      <c r="L27" s="952">
        <f t="shared" si="1"/>
        <v>0.3333333333333333</v>
      </c>
      <c r="M27" s="1289">
        <v>0</v>
      </c>
      <c r="N27" s="981"/>
      <c r="O27" s="86">
        <f t="shared" si="2"/>
        <v>-1</v>
      </c>
      <c r="P27" s="87" t="e">
        <f t="shared" si="3"/>
        <v>#DIV/0!</v>
      </c>
    </row>
    <row r="28" spans="1:16" ht="12" customHeight="1">
      <c r="A28" s="1664" t="s">
        <v>1090</v>
      </c>
      <c r="B28" s="1665"/>
      <c r="C28" s="1665"/>
      <c r="D28" s="1665"/>
      <c r="E28" s="1665"/>
      <c r="F28" s="1665"/>
      <c r="G28" s="1106">
        <v>79</v>
      </c>
      <c r="H28" s="1106">
        <v>70</v>
      </c>
      <c r="I28" s="1151">
        <v>72</v>
      </c>
      <c r="J28" s="1106">
        <f t="shared" si="0"/>
        <v>73.66666666666667</v>
      </c>
      <c r="K28" s="1107"/>
      <c r="L28" s="1108">
        <f t="shared" si="1"/>
        <v>73.66666666666667</v>
      </c>
      <c r="M28" s="1288">
        <v>32</v>
      </c>
      <c r="N28" s="1110">
        <v>38</v>
      </c>
      <c r="O28" s="86">
        <f t="shared" si="2"/>
        <v>-0.48416289592760187</v>
      </c>
      <c r="P28" s="175">
        <f t="shared" si="3"/>
        <v>0.1875</v>
      </c>
    </row>
    <row r="29" spans="1:16" ht="12" customHeight="1">
      <c r="A29" s="1664" t="s">
        <v>367</v>
      </c>
      <c r="B29" s="1665"/>
      <c r="C29" s="1665"/>
      <c r="D29" s="1665"/>
      <c r="E29" s="1665"/>
      <c r="F29" s="1665"/>
      <c r="G29" s="1106">
        <v>105</v>
      </c>
      <c r="H29" s="1106">
        <v>110</v>
      </c>
      <c r="I29" s="1150">
        <v>94</v>
      </c>
      <c r="J29" s="1106">
        <f t="shared" si="0"/>
        <v>103</v>
      </c>
      <c r="K29" s="1107"/>
      <c r="L29" s="1108">
        <f t="shared" si="1"/>
        <v>103</v>
      </c>
      <c r="M29" s="1287">
        <v>85</v>
      </c>
      <c r="N29" s="1112">
        <v>96</v>
      </c>
      <c r="O29" s="86">
        <f t="shared" si="2"/>
        <v>-0.06796116504854366</v>
      </c>
      <c r="P29" s="176">
        <f t="shared" si="3"/>
        <v>0.12941176470588234</v>
      </c>
    </row>
    <row r="30" spans="1:16" ht="12" customHeight="1">
      <c r="A30" s="1664" t="s">
        <v>368</v>
      </c>
      <c r="B30" s="1665"/>
      <c r="C30" s="1665"/>
      <c r="D30" s="1665"/>
      <c r="E30" s="1665"/>
      <c r="F30" s="1665"/>
      <c r="G30" s="1106">
        <v>50286</v>
      </c>
      <c r="H30" s="1106">
        <v>50873</v>
      </c>
      <c r="I30" s="1151">
        <v>46992</v>
      </c>
      <c r="J30" s="1106">
        <f t="shared" si="0"/>
        <v>49383.666666666664</v>
      </c>
      <c r="K30" s="1107"/>
      <c r="L30" s="1108">
        <f t="shared" si="1"/>
        <v>49383.666666666664</v>
      </c>
      <c r="M30" s="1288">
        <v>47063</v>
      </c>
      <c r="N30" s="1110">
        <v>43751</v>
      </c>
      <c r="O30" s="86">
        <f t="shared" si="2"/>
        <v>-0.11405930435839107</v>
      </c>
      <c r="P30" s="87">
        <f t="shared" si="3"/>
        <v>-0.07037375432930326</v>
      </c>
    </row>
    <row r="31" spans="1:16" ht="12" customHeight="1">
      <c r="A31" s="1664" t="s">
        <v>788</v>
      </c>
      <c r="B31" s="1665"/>
      <c r="C31" s="1665"/>
      <c r="D31" s="1665"/>
      <c r="E31" s="1665"/>
      <c r="F31" s="1665"/>
      <c r="G31" s="1106">
        <v>3834</v>
      </c>
      <c r="H31" s="1106">
        <v>3855</v>
      </c>
      <c r="I31" s="1151">
        <v>4194</v>
      </c>
      <c r="J31" s="1106">
        <f t="shared" si="0"/>
        <v>3961</v>
      </c>
      <c r="K31" s="1107"/>
      <c r="L31" s="1116">
        <f t="shared" si="1"/>
        <v>3961</v>
      </c>
      <c r="M31" s="1288">
        <v>4194</v>
      </c>
      <c r="N31" s="1110">
        <v>4194</v>
      </c>
      <c r="O31" s="86">
        <f t="shared" si="2"/>
        <v>0.05882352941176472</v>
      </c>
      <c r="P31" s="174">
        <f t="shared" si="3"/>
        <v>0</v>
      </c>
    </row>
    <row r="32" spans="1:16" ht="12" customHeight="1">
      <c r="A32" s="1664" t="s">
        <v>1407</v>
      </c>
      <c r="B32" s="1665"/>
      <c r="C32" s="1665"/>
      <c r="D32" s="1665"/>
      <c r="E32" s="1665"/>
      <c r="F32" s="1665"/>
      <c r="G32" s="1106">
        <v>51</v>
      </c>
      <c r="H32" s="1106">
        <v>70</v>
      </c>
      <c r="I32" s="1151">
        <v>52</v>
      </c>
      <c r="J32" s="1106">
        <f t="shared" si="0"/>
        <v>57.666666666666664</v>
      </c>
      <c r="K32" s="1107"/>
      <c r="L32" s="1108">
        <f t="shared" si="1"/>
        <v>57.666666666666664</v>
      </c>
      <c r="M32" s="1288">
        <v>25</v>
      </c>
      <c r="N32" s="1110">
        <v>45</v>
      </c>
      <c r="O32" s="86">
        <f aca="true" t="shared" si="4" ref="O32:O37">(N32/L32)-100%</f>
        <v>-0.21965317919075145</v>
      </c>
      <c r="P32" s="175">
        <f aca="true" t="shared" si="5" ref="P32:P37">(N32/M32)-100%</f>
        <v>0.8</v>
      </c>
    </row>
    <row r="33" spans="1:16" ht="12" customHeight="1">
      <c r="A33" s="1664" t="s">
        <v>95</v>
      </c>
      <c r="B33" s="1665"/>
      <c r="C33" s="1665"/>
      <c r="D33" s="1665"/>
      <c r="E33" s="1665"/>
      <c r="F33" s="1665"/>
      <c r="G33" s="1117">
        <v>12.17</v>
      </c>
      <c r="H33" s="1117">
        <v>12.17</v>
      </c>
      <c r="I33" s="1153">
        <v>12.17</v>
      </c>
      <c r="J33" s="1117"/>
      <c r="K33" s="1118"/>
      <c r="L33" s="1119">
        <f t="shared" si="1"/>
        <v>12.17</v>
      </c>
      <c r="M33" s="1290">
        <v>12.7</v>
      </c>
      <c r="N33" s="1121">
        <v>12.7</v>
      </c>
      <c r="O33" s="86">
        <f t="shared" si="4"/>
        <v>0.04354971240755945</v>
      </c>
      <c r="P33" s="176">
        <f t="shared" si="5"/>
        <v>0</v>
      </c>
    </row>
    <row r="34" spans="1:16" ht="12" customHeight="1">
      <c r="A34" s="1664" t="s">
        <v>605</v>
      </c>
      <c r="B34" s="1665"/>
      <c r="C34" s="1665"/>
      <c r="D34" s="1665"/>
      <c r="E34" s="1665"/>
      <c r="F34" s="1665"/>
      <c r="G34" s="145"/>
      <c r="H34" s="145"/>
      <c r="I34" s="145"/>
      <c r="J34" s="145"/>
      <c r="K34" s="463"/>
      <c r="L34" s="83">
        <f t="shared" si="1"/>
        <v>0</v>
      </c>
      <c r="M34" s="1291"/>
      <c r="N34" s="149"/>
      <c r="O34" s="86" t="e">
        <f t="shared" si="4"/>
        <v>#DIV/0!</v>
      </c>
      <c r="P34" s="87" t="e">
        <f t="shared" si="5"/>
        <v>#DIV/0!</v>
      </c>
    </row>
    <row r="35" spans="1:16" ht="12" customHeight="1">
      <c r="A35" s="1624"/>
      <c r="B35" s="1625"/>
      <c r="C35" s="1625"/>
      <c r="D35" s="1625"/>
      <c r="E35" s="1625"/>
      <c r="F35" s="1881"/>
      <c r="G35" s="81"/>
      <c r="H35" s="81"/>
      <c r="I35" s="81"/>
      <c r="J35" s="81"/>
      <c r="K35" s="82"/>
      <c r="L35" s="173">
        <f t="shared" si="1"/>
        <v>0</v>
      </c>
      <c r="M35" s="1291"/>
      <c r="N35" s="149"/>
      <c r="O35" s="86" t="e">
        <f t="shared" si="4"/>
        <v>#DIV/0!</v>
      </c>
      <c r="P35" s="175" t="e">
        <f t="shared" si="5"/>
        <v>#DIV/0!</v>
      </c>
    </row>
    <row r="36" spans="1:16" ht="12" customHeight="1">
      <c r="A36" s="1624"/>
      <c r="B36" s="1625"/>
      <c r="C36" s="1625"/>
      <c r="D36" s="1625"/>
      <c r="E36" s="1625"/>
      <c r="F36" s="1881"/>
      <c r="G36" s="81"/>
      <c r="H36" s="81"/>
      <c r="I36" s="81"/>
      <c r="J36" s="81"/>
      <c r="K36" s="82"/>
      <c r="L36" s="83">
        <f t="shared" si="1"/>
        <v>0</v>
      </c>
      <c r="M36" s="1291"/>
      <c r="N36" s="149"/>
      <c r="O36" s="86" t="e">
        <f t="shared" si="4"/>
        <v>#DIV/0!</v>
      </c>
      <c r="P36" s="87" t="e">
        <f t="shared" si="5"/>
        <v>#DIV/0!</v>
      </c>
    </row>
    <row r="37" spans="1:16" ht="12" customHeight="1">
      <c r="A37" s="1664"/>
      <c r="B37" s="1665"/>
      <c r="C37" s="1665"/>
      <c r="D37" s="1665"/>
      <c r="E37" s="1665"/>
      <c r="F37" s="1665"/>
      <c r="G37" s="81"/>
      <c r="H37" s="81"/>
      <c r="I37" s="81"/>
      <c r="J37" s="81">
        <f t="shared" si="0"/>
        <v>0</v>
      </c>
      <c r="K37" s="82"/>
      <c r="L37" s="83">
        <f t="shared" si="1"/>
        <v>0</v>
      </c>
      <c r="M37" s="1291"/>
      <c r="N37" s="149"/>
      <c r="O37" s="86" t="e">
        <f t="shared" si="4"/>
        <v>#DIV/0!</v>
      </c>
      <c r="P37" s="87" t="e">
        <f t="shared" si="5"/>
        <v>#DIV/0!</v>
      </c>
    </row>
    <row r="38" spans="1:16" ht="12.75" hidden="1">
      <c r="A38" s="1401"/>
      <c r="B38" s="1402"/>
      <c r="C38" s="1402"/>
      <c r="D38" s="1402"/>
      <c r="E38" s="1402"/>
      <c r="F38" s="1402"/>
      <c r="G38" s="1402"/>
      <c r="H38" s="1402"/>
      <c r="I38" s="1402"/>
      <c r="J38" s="1402"/>
      <c r="K38" s="1402"/>
      <c r="L38" s="1802"/>
      <c r="M38" s="1402"/>
      <c r="N38" s="1402"/>
      <c r="O38" s="1802"/>
      <c r="P38" s="1803"/>
    </row>
    <row r="39" spans="1:18" ht="12.75" customHeight="1">
      <c r="A39" s="1719" t="s">
        <v>426</v>
      </c>
      <c r="B39" s="1720"/>
      <c r="C39" s="1720"/>
      <c r="D39" s="1720"/>
      <c r="E39" s="1720"/>
      <c r="F39" s="1720"/>
      <c r="G39" s="1793"/>
      <c r="H39" s="1793"/>
      <c r="I39" s="1793"/>
      <c r="J39" s="1793"/>
      <c r="K39" s="1793"/>
      <c r="L39" s="1793"/>
      <c r="M39" s="1793"/>
      <c r="N39" s="1793"/>
      <c r="O39" s="1793"/>
      <c r="P39" s="1794"/>
      <c r="R39" s="5"/>
    </row>
    <row r="40" spans="1:18" ht="15" customHeight="1">
      <c r="A40" s="1791" t="s">
        <v>412</v>
      </c>
      <c r="B40" s="1792"/>
      <c r="C40" s="1792"/>
      <c r="D40" s="1792"/>
      <c r="E40" s="1792"/>
      <c r="F40" s="1792"/>
      <c r="G40" s="550">
        <v>1</v>
      </c>
      <c r="H40" s="550">
        <v>1</v>
      </c>
      <c r="I40" s="550">
        <v>1</v>
      </c>
      <c r="J40" s="550">
        <f>(G40+H40+I40)/3</f>
        <v>1</v>
      </c>
      <c r="K40" s="551"/>
      <c r="L40" s="76">
        <f>(G40+H40+I40)/3</f>
        <v>1</v>
      </c>
      <c r="M40" s="552">
        <v>1</v>
      </c>
      <c r="N40" s="553">
        <v>1</v>
      </c>
      <c r="O40" s="79">
        <f>(N40/L40)-100%</f>
        <v>0</v>
      </c>
      <c r="P40" s="80">
        <f>(N40/M40)-100%</f>
        <v>0</v>
      </c>
      <c r="R40" s="5"/>
    </row>
    <row r="41" spans="1:18" ht="12.75" customHeight="1">
      <c r="A41" s="1664" t="s">
        <v>369</v>
      </c>
      <c r="B41" s="1665"/>
      <c r="C41" s="1665"/>
      <c r="D41" s="1665"/>
      <c r="E41" s="1665"/>
      <c r="F41" s="1665"/>
      <c r="G41" s="145">
        <v>6</v>
      </c>
      <c r="H41" s="145">
        <v>6</v>
      </c>
      <c r="I41" s="145">
        <v>6</v>
      </c>
      <c r="J41" s="145">
        <f>(G41+H41+I41)/3</f>
        <v>6</v>
      </c>
      <c r="K41" s="463"/>
      <c r="L41" s="178">
        <f>(G41+H41+I41)/3</f>
        <v>6</v>
      </c>
      <c r="M41" s="146">
        <v>7</v>
      </c>
      <c r="N41" s="147">
        <v>6</v>
      </c>
      <c r="O41" s="179">
        <f>(N41/L41)-100%</f>
        <v>0</v>
      </c>
      <c r="P41" s="176">
        <f>(N41/M41)-100%</f>
        <v>-0.1428571428571429</v>
      </c>
      <c r="R41" s="5"/>
    </row>
    <row r="42" spans="1:18" ht="12.75" customHeight="1">
      <c r="A42" s="1624" t="s">
        <v>563</v>
      </c>
      <c r="B42" s="1625"/>
      <c r="C42" s="1625"/>
      <c r="D42" s="1625"/>
      <c r="E42" s="1625"/>
      <c r="F42" s="1881"/>
      <c r="G42" s="145"/>
      <c r="H42" s="145"/>
      <c r="I42" s="145"/>
      <c r="J42" s="145"/>
      <c r="K42" s="463"/>
      <c r="L42" s="178">
        <f>(G42+H42+I42)/3</f>
        <v>0</v>
      </c>
      <c r="M42" s="146"/>
      <c r="N42" s="147"/>
      <c r="O42" s="86" t="e">
        <f>(N42/L42)-100%</f>
        <v>#DIV/0!</v>
      </c>
      <c r="P42" s="87" t="e">
        <f>(N42/M42)-100%</f>
        <v>#DIV/0!</v>
      </c>
      <c r="R42" s="5"/>
    </row>
    <row r="43" spans="1:18" ht="22.5" customHeight="1">
      <c r="A43" s="1624" t="s">
        <v>96</v>
      </c>
      <c r="B43" s="1894"/>
      <c r="C43" s="1894"/>
      <c r="D43" s="1894"/>
      <c r="E43" s="1894"/>
      <c r="F43" s="1895"/>
      <c r="G43" s="145"/>
      <c r="H43" s="145"/>
      <c r="I43" s="145"/>
      <c r="J43" s="145"/>
      <c r="K43" s="463"/>
      <c r="L43" s="83">
        <f>(G43+H43+I43)/3</f>
        <v>0</v>
      </c>
      <c r="M43" s="146"/>
      <c r="N43" s="147"/>
      <c r="O43" s="215" t="e">
        <f>(N43/L43)-100%</f>
        <v>#DIV/0!</v>
      </c>
      <c r="P43" s="174" t="e">
        <f>(N43/M43)-100%</f>
        <v>#DIV/0!</v>
      </c>
      <c r="R43" s="5"/>
    </row>
    <row r="44" spans="1:18" ht="12.75" customHeight="1">
      <c r="A44" s="1664"/>
      <c r="B44" s="1665"/>
      <c r="C44" s="1665"/>
      <c r="D44" s="1665"/>
      <c r="E44" s="1665"/>
      <c r="F44" s="1665"/>
      <c r="G44" s="145"/>
      <c r="H44" s="145"/>
      <c r="I44" s="145"/>
      <c r="J44" s="145">
        <f>(G44+H44+I44)/3</f>
        <v>0</v>
      </c>
      <c r="K44" s="463"/>
      <c r="L44" s="83">
        <f>(G44+H44+I44)/3</f>
        <v>0</v>
      </c>
      <c r="M44" s="146"/>
      <c r="N44" s="147"/>
      <c r="O44" s="86" t="e">
        <f>(N44/L44)-100%</f>
        <v>#DIV/0!</v>
      </c>
      <c r="P44" s="87" t="e">
        <f>(N44/M44)-100%</f>
        <v>#DIV/0!</v>
      </c>
      <c r="R44" s="5"/>
    </row>
    <row r="45" spans="1:16" ht="14.25" customHeight="1">
      <c r="A45" s="1719" t="s">
        <v>427</v>
      </c>
      <c r="B45" s="1720"/>
      <c r="C45" s="1720"/>
      <c r="D45" s="1720"/>
      <c r="E45" s="1720"/>
      <c r="F45" s="1720"/>
      <c r="G45" s="1720"/>
      <c r="H45" s="1720"/>
      <c r="I45" s="1720"/>
      <c r="J45" s="1720"/>
      <c r="K45" s="1720"/>
      <c r="L45" s="1720"/>
      <c r="M45" s="1720"/>
      <c r="N45" s="1720"/>
      <c r="O45" s="1720"/>
      <c r="P45" s="1721"/>
    </row>
    <row r="46" spans="1:16" ht="16.5" customHeight="1">
      <c r="A46" s="1664" t="s">
        <v>370</v>
      </c>
      <c r="B46" s="1665"/>
      <c r="C46" s="1665"/>
      <c r="D46" s="1665"/>
      <c r="E46" s="1665"/>
      <c r="F46" s="1665"/>
      <c r="G46" s="109">
        <v>1125923.73</v>
      </c>
      <c r="H46" s="109">
        <v>1125923.73</v>
      </c>
      <c r="I46" s="1298">
        <v>914722.91</v>
      </c>
      <c r="J46" s="74">
        <f>(G46+H46+I46)/3</f>
        <v>1055523.4566666668</v>
      </c>
      <c r="K46" s="982"/>
      <c r="L46" s="983">
        <f aca="true" t="shared" si="6" ref="L46:L54">(G46+H46+I46)/3</f>
        <v>1055523.4566666668</v>
      </c>
      <c r="M46" s="984">
        <f>'[1]COSTO PROCESSO'!$K$156</f>
        <v>983797.5615</v>
      </c>
      <c r="N46" s="953">
        <f>'[1]COSTO PROCESSO'!$L$156</f>
        <v>979209.8115</v>
      </c>
      <c r="O46" s="79">
        <f aca="true" t="shared" si="7" ref="O46:O54">(N46/L46)-100%</f>
        <v>-0.07229933611107475</v>
      </c>
      <c r="P46" s="80">
        <f aca="true" t="shared" si="8" ref="P46:P54">(N46/M46)-100%</f>
        <v>-0.004663306943966217</v>
      </c>
    </row>
    <row r="47" spans="1:16" ht="12.75">
      <c r="A47" s="1454" t="s">
        <v>787</v>
      </c>
      <c r="B47" s="1456"/>
      <c r="C47" s="1456"/>
      <c r="D47" s="1456"/>
      <c r="E47" s="1456"/>
      <c r="F47" s="1456"/>
      <c r="G47" s="109">
        <v>990000</v>
      </c>
      <c r="H47" s="109">
        <v>1034000</v>
      </c>
      <c r="I47" s="109">
        <v>997500</v>
      </c>
      <c r="J47" s="81">
        <f>(G47+H47+I47)/3</f>
        <v>1007166.6666666666</v>
      </c>
      <c r="K47" s="985"/>
      <c r="L47" s="983">
        <f t="shared" si="6"/>
        <v>1007166.6666666666</v>
      </c>
      <c r="M47" s="984">
        <v>997500</v>
      </c>
      <c r="N47" s="953">
        <v>997500</v>
      </c>
      <c r="O47" s="86">
        <f t="shared" si="7"/>
        <v>-0.0095978818467648</v>
      </c>
      <c r="P47" s="87">
        <f t="shared" si="8"/>
        <v>0</v>
      </c>
    </row>
    <row r="48" spans="1:16" ht="12.75">
      <c r="A48" s="1454" t="s">
        <v>413</v>
      </c>
      <c r="B48" s="1456"/>
      <c r="C48" s="1456"/>
      <c r="D48" s="1456"/>
      <c r="E48" s="1456"/>
      <c r="F48" s="1456"/>
      <c r="G48" s="95">
        <v>7500</v>
      </c>
      <c r="H48" s="95">
        <v>0</v>
      </c>
      <c r="I48" s="95">
        <v>0</v>
      </c>
      <c r="J48" s="81">
        <f>(G48+H48+I48)/3</f>
        <v>2500</v>
      </c>
      <c r="K48" s="82"/>
      <c r="L48" s="181">
        <f t="shared" si="6"/>
        <v>2500</v>
      </c>
      <c r="M48" s="106">
        <v>4800</v>
      </c>
      <c r="N48" s="142">
        <v>4800</v>
      </c>
      <c r="O48" s="86">
        <f t="shared" si="7"/>
        <v>0.9199999999999999</v>
      </c>
      <c r="P48" s="87">
        <f t="shared" si="8"/>
        <v>0</v>
      </c>
    </row>
    <row r="49" spans="1:17" ht="12.75">
      <c r="A49" s="1664" t="s">
        <v>371</v>
      </c>
      <c r="B49" s="1665"/>
      <c r="C49" s="1665"/>
      <c r="D49" s="1665"/>
      <c r="E49" s="1665"/>
      <c r="F49" s="1665"/>
      <c r="G49" s="109">
        <v>983000</v>
      </c>
      <c r="H49" s="109">
        <v>1014000</v>
      </c>
      <c r="I49" s="109">
        <v>997500</v>
      </c>
      <c r="J49" s="81">
        <f>(G49+H49+I49)/3</f>
        <v>998166.6666666666</v>
      </c>
      <c r="K49" s="82"/>
      <c r="L49" s="181">
        <f t="shared" si="6"/>
        <v>998166.6666666666</v>
      </c>
      <c r="M49" s="110">
        <v>850000</v>
      </c>
      <c r="N49" s="111">
        <v>850000</v>
      </c>
      <c r="O49" s="86">
        <f t="shared" si="7"/>
        <v>-0.14843880447487057</v>
      </c>
      <c r="P49" s="87">
        <f t="shared" si="8"/>
        <v>0</v>
      </c>
      <c r="Q49" s="1264"/>
    </row>
    <row r="50" spans="1:16" ht="12.75">
      <c r="A50" s="1664"/>
      <c r="B50" s="1665"/>
      <c r="C50" s="1665"/>
      <c r="D50" s="1665"/>
      <c r="E50" s="1665"/>
      <c r="F50" s="1665"/>
      <c r="G50" s="109"/>
      <c r="H50" s="109"/>
      <c r="I50" s="109"/>
      <c r="J50" s="81"/>
      <c r="K50" s="82"/>
      <c r="L50" s="181">
        <f t="shared" si="6"/>
        <v>0</v>
      </c>
      <c r="M50" s="110"/>
      <c r="N50" s="111"/>
      <c r="O50" s="86" t="e">
        <f t="shared" si="7"/>
        <v>#DIV/0!</v>
      </c>
      <c r="P50" s="87" t="e">
        <f t="shared" si="8"/>
        <v>#DIV/0!</v>
      </c>
    </row>
    <row r="51" spans="1:16" ht="12.75">
      <c r="A51" s="1664"/>
      <c r="B51" s="1665"/>
      <c r="C51" s="1665"/>
      <c r="D51" s="1665"/>
      <c r="E51" s="1665"/>
      <c r="F51" s="1665"/>
      <c r="G51" s="109"/>
      <c r="H51" s="109"/>
      <c r="I51" s="109"/>
      <c r="J51" s="81"/>
      <c r="K51" s="82"/>
      <c r="L51" s="181">
        <f t="shared" si="6"/>
        <v>0</v>
      </c>
      <c r="M51" s="110"/>
      <c r="N51" s="111"/>
      <c r="O51" s="86" t="e">
        <f t="shared" si="7"/>
        <v>#DIV/0!</v>
      </c>
      <c r="P51" s="87" t="e">
        <f t="shared" si="8"/>
        <v>#DIV/0!</v>
      </c>
    </row>
    <row r="52" spans="1:16" ht="12.75">
      <c r="A52" s="1664"/>
      <c r="B52" s="1665"/>
      <c r="C52" s="1665"/>
      <c r="D52" s="1665"/>
      <c r="E52" s="1665"/>
      <c r="F52" s="1665"/>
      <c r="G52" s="109"/>
      <c r="H52" s="109"/>
      <c r="I52" s="109"/>
      <c r="J52" s="81"/>
      <c r="K52" s="82"/>
      <c r="L52" s="181">
        <f t="shared" si="6"/>
        <v>0</v>
      </c>
      <c r="M52" s="110"/>
      <c r="N52" s="111"/>
      <c r="O52" s="86" t="e">
        <f t="shared" si="7"/>
        <v>#DIV/0!</v>
      </c>
      <c r="P52" s="87" t="e">
        <f t="shared" si="8"/>
        <v>#DIV/0!</v>
      </c>
    </row>
    <row r="53" spans="1:16" ht="12.75">
      <c r="A53" s="1664"/>
      <c r="B53" s="1665"/>
      <c r="C53" s="1665"/>
      <c r="D53" s="1665"/>
      <c r="E53" s="1665"/>
      <c r="F53" s="1665"/>
      <c r="G53" s="109"/>
      <c r="H53" s="109"/>
      <c r="I53" s="109"/>
      <c r="J53" s="81"/>
      <c r="K53" s="82"/>
      <c r="L53" s="181">
        <f t="shared" si="6"/>
        <v>0</v>
      </c>
      <c r="M53" s="110"/>
      <c r="N53" s="111"/>
      <c r="O53" s="215" t="e">
        <f t="shared" si="7"/>
        <v>#DIV/0!</v>
      </c>
      <c r="P53" s="174" t="e">
        <f t="shared" si="8"/>
        <v>#DIV/0!</v>
      </c>
    </row>
    <row r="54" spans="1:16" ht="12.75">
      <c r="A54" s="1664"/>
      <c r="B54" s="1665"/>
      <c r="C54" s="1665"/>
      <c r="D54" s="1665"/>
      <c r="E54" s="1665"/>
      <c r="F54" s="1665"/>
      <c r="G54" s="81"/>
      <c r="H54" s="81"/>
      <c r="I54" s="81"/>
      <c r="J54" s="81">
        <f>(G54+H54+I54)/3</f>
        <v>0</v>
      </c>
      <c r="K54" s="82"/>
      <c r="L54" s="181">
        <f t="shared" si="6"/>
        <v>0</v>
      </c>
      <c r="M54" s="84"/>
      <c r="N54" s="85"/>
      <c r="O54" s="86" t="e">
        <f t="shared" si="7"/>
        <v>#DIV/0!</v>
      </c>
      <c r="P54" s="87" t="e">
        <f t="shared" si="8"/>
        <v>#DIV/0!</v>
      </c>
    </row>
    <row r="55" spans="1:19" ht="12" customHeight="1">
      <c r="A55" s="1719" t="s">
        <v>428</v>
      </c>
      <c r="B55" s="1720"/>
      <c r="C55" s="1720"/>
      <c r="D55" s="1720"/>
      <c r="E55" s="1720"/>
      <c r="F55" s="1720"/>
      <c r="G55" s="1720"/>
      <c r="H55" s="1720"/>
      <c r="I55" s="1720"/>
      <c r="J55" s="1720"/>
      <c r="K55" s="1720"/>
      <c r="L55" s="1720"/>
      <c r="M55" s="1720"/>
      <c r="N55" s="1720"/>
      <c r="O55" s="1720"/>
      <c r="P55" s="1721"/>
      <c r="S55" s="8"/>
    </row>
    <row r="56" spans="1:16" ht="15" customHeight="1">
      <c r="A56" s="1818" t="s">
        <v>409</v>
      </c>
      <c r="B56" s="1819"/>
      <c r="C56" s="1819"/>
      <c r="D56" s="1819"/>
      <c r="E56" s="1819"/>
      <c r="F56" s="1819"/>
      <c r="G56" s="74"/>
      <c r="H56" s="74"/>
      <c r="I56" s="74"/>
      <c r="J56" s="74">
        <f>(G56+H56+I56)/3</f>
        <v>0</v>
      </c>
      <c r="K56" s="75"/>
      <c r="L56" s="76">
        <f>(G56+H56+I56)/3</f>
        <v>0</v>
      </c>
      <c r="M56" s="77"/>
      <c r="N56" s="78"/>
      <c r="O56" s="79" t="e">
        <f>(N56/L56)-100%</f>
        <v>#DIV/0!</v>
      </c>
      <c r="P56" s="233" t="e">
        <f>(N56/M56)-100%</f>
        <v>#DIV/0!</v>
      </c>
    </row>
    <row r="57" spans="1:16" ht="15" customHeight="1">
      <c r="A57" s="1818" t="s">
        <v>410</v>
      </c>
      <c r="B57" s="1819"/>
      <c r="C57" s="1819"/>
      <c r="D57" s="1819"/>
      <c r="E57" s="1819"/>
      <c r="F57" s="1819"/>
      <c r="G57" s="74"/>
      <c r="H57" s="74"/>
      <c r="I57" s="74"/>
      <c r="J57" s="74"/>
      <c r="K57" s="75"/>
      <c r="L57" s="173">
        <f>(G57+H57+I57)/3</f>
        <v>0</v>
      </c>
      <c r="M57" s="77"/>
      <c r="N57" s="78"/>
      <c r="O57" s="215" t="e">
        <f>(N57/L57)-100%</f>
        <v>#DIV/0!</v>
      </c>
      <c r="P57" s="87" t="e">
        <f>(N57/M57)-100%</f>
        <v>#DIV/0!</v>
      </c>
    </row>
    <row r="58" spans="1:16" ht="12.75">
      <c r="A58" s="1818" t="s">
        <v>411</v>
      </c>
      <c r="B58" s="1819"/>
      <c r="C58" s="1819"/>
      <c r="D58" s="1819"/>
      <c r="E58" s="1819"/>
      <c r="F58" s="1819"/>
      <c r="G58" s="81"/>
      <c r="H58" s="81"/>
      <c r="I58" s="81"/>
      <c r="J58" s="81">
        <f>(G58+H58+I58)/3</f>
        <v>0</v>
      </c>
      <c r="K58" s="82"/>
      <c r="L58" s="83">
        <f>(G58+H58+I58)/3</f>
        <v>0</v>
      </c>
      <c r="M58" s="84"/>
      <c r="N58" s="85"/>
      <c r="O58" s="86" t="e">
        <f>(N58/L58)-100%</f>
        <v>#DIV/0!</v>
      </c>
      <c r="P58" s="87" t="e">
        <f>(N58/M58)-100%</f>
        <v>#DIV/0!</v>
      </c>
    </row>
    <row r="59" spans="1:16" ht="13.5" thickBot="1">
      <c r="A59" s="1931" t="s">
        <v>1416</v>
      </c>
      <c r="B59" s="1932"/>
      <c r="C59" s="1932"/>
      <c r="D59" s="1932"/>
      <c r="E59" s="1932"/>
      <c r="F59" s="1932"/>
      <c r="G59" s="392"/>
      <c r="H59" s="392"/>
      <c r="I59" s="392"/>
      <c r="J59" s="392">
        <f>(G59+H59+I59)/3</f>
        <v>0</v>
      </c>
      <c r="K59" s="393"/>
      <c r="L59" s="734">
        <f>(G59+H59+I59)/3</f>
        <v>0</v>
      </c>
      <c r="M59" s="395"/>
      <c r="N59" s="396"/>
      <c r="O59" s="179" t="e">
        <f>(N59/L59)-100%</f>
        <v>#DIV/0!</v>
      </c>
      <c r="P59" s="176" t="e">
        <f>(N59/M59)-100%</f>
        <v>#DIV/0!</v>
      </c>
    </row>
    <row r="60" spans="1:16" ht="18.75" customHeight="1" thickBot="1">
      <c r="A60" s="1933"/>
      <c r="B60" s="1934"/>
      <c r="C60" s="1934"/>
      <c r="D60" s="1934"/>
      <c r="E60" s="1934"/>
      <c r="F60" s="1934"/>
      <c r="G60" s="1934"/>
      <c r="H60" s="1934"/>
      <c r="I60" s="1934"/>
      <c r="J60" s="1934"/>
      <c r="K60" s="1934"/>
      <c r="L60" s="1934"/>
      <c r="M60" s="1934"/>
      <c r="N60" s="1934"/>
      <c r="O60" s="1934"/>
      <c r="P60" s="1935"/>
    </row>
    <row r="61" spans="1:16" ht="12.75">
      <c r="A61" s="1940" t="s">
        <v>430</v>
      </c>
      <c r="B61" s="1941"/>
      <c r="C61" s="1941"/>
      <c r="D61" s="1941"/>
      <c r="E61" s="1941"/>
      <c r="F61" s="1942"/>
      <c r="G61" s="1362" t="s">
        <v>434</v>
      </c>
      <c r="H61" s="1936"/>
      <c r="I61" s="1936"/>
      <c r="J61" s="1936"/>
      <c r="K61" s="1936"/>
      <c r="L61" s="1936"/>
      <c r="M61" s="1936"/>
      <c r="N61" s="1936"/>
      <c r="O61" s="1936"/>
      <c r="P61" s="1937"/>
    </row>
    <row r="62" spans="1:16" ht="26.25" customHeight="1">
      <c r="A62" s="1875" t="s">
        <v>1234</v>
      </c>
      <c r="B62" s="1876"/>
      <c r="C62" s="1877"/>
      <c r="D62" s="209" t="s">
        <v>432</v>
      </c>
      <c r="E62" s="1879" t="s">
        <v>675</v>
      </c>
      <c r="F62" s="1880"/>
      <c r="G62" s="1875" t="s">
        <v>1235</v>
      </c>
      <c r="H62" s="1876"/>
      <c r="I62" s="1876"/>
      <c r="J62" s="210"/>
      <c r="K62" s="210"/>
      <c r="L62" s="1878" t="s">
        <v>1236</v>
      </c>
      <c r="M62" s="1877"/>
      <c r="N62" s="1876" t="s">
        <v>1237</v>
      </c>
      <c r="O62" s="1876"/>
      <c r="P62" s="1939"/>
    </row>
    <row r="63" spans="1:16" ht="12.75">
      <c r="A63" s="1855" t="s">
        <v>769</v>
      </c>
      <c r="B63" s="1856"/>
      <c r="C63" s="1857"/>
      <c r="D63" s="211" t="s">
        <v>770</v>
      </c>
      <c r="E63" s="1860">
        <v>0.05</v>
      </c>
      <c r="F63" s="1859"/>
      <c r="G63" s="1855"/>
      <c r="H63" s="1856"/>
      <c r="I63" s="1856"/>
      <c r="J63" s="1856"/>
      <c r="K63" s="1857"/>
      <c r="L63" s="1858"/>
      <c r="M63" s="1857"/>
      <c r="N63" s="1858"/>
      <c r="O63" s="1856"/>
      <c r="P63" s="1859"/>
    </row>
    <row r="64" spans="1:16" ht="12.75">
      <c r="A64" s="1855" t="s">
        <v>771</v>
      </c>
      <c r="B64" s="1856"/>
      <c r="C64" s="1857"/>
      <c r="D64" s="211" t="s">
        <v>772</v>
      </c>
      <c r="E64" s="1860">
        <v>0.5</v>
      </c>
      <c r="F64" s="1859"/>
      <c r="G64" s="1855"/>
      <c r="H64" s="1856"/>
      <c r="I64" s="1856"/>
      <c r="J64" s="1856"/>
      <c r="K64" s="1857"/>
      <c r="L64" s="1858"/>
      <c r="M64" s="1857"/>
      <c r="N64" s="1858"/>
      <c r="O64" s="1856"/>
      <c r="P64" s="1859"/>
    </row>
    <row r="65" spans="1:16" ht="12.75">
      <c r="A65" s="1855" t="s">
        <v>773</v>
      </c>
      <c r="B65" s="1856"/>
      <c r="C65" s="1857"/>
      <c r="D65" s="908" t="s">
        <v>774</v>
      </c>
      <c r="E65" s="1860">
        <v>0.75</v>
      </c>
      <c r="F65" s="1859"/>
      <c r="G65" s="1855"/>
      <c r="H65" s="1856"/>
      <c r="I65" s="1856"/>
      <c r="J65" s="906"/>
      <c r="K65" s="907"/>
      <c r="L65" s="1858"/>
      <c r="M65" s="1857"/>
      <c r="N65" s="1858"/>
      <c r="O65" s="1856"/>
      <c r="P65" s="1859"/>
    </row>
    <row r="66" spans="1:16" ht="12.75">
      <c r="A66" s="1855" t="s">
        <v>840</v>
      </c>
      <c r="B66" s="1856"/>
      <c r="C66" s="1857"/>
      <c r="D66" s="908" t="s">
        <v>837</v>
      </c>
      <c r="E66" s="1860">
        <v>0.15</v>
      </c>
      <c r="F66" s="1859"/>
      <c r="G66" s="1855"/>
      <c r="H66" s="1856"/>
      <c r="I66" s="1856"/>
      <c r="J66" s="906"/>
      <c r="K66" s="907"/>
      <c r="L66" s="1858"/>
      <c r="M66" s="1857"/>
      <c r="N66" s="1858"/>
      <c r="O66" s="1856"/>
      <c r="P66" s="1859"/>
    </row>
    <row r="67" spans="1:16" ht="12.75">
      <c r="A67" s="1855" t="s">
        <v>775</v>
      </c>
      <c r="B67" s="1856"/>
      <c r="C67" s="1857"/>
      <c r="D67" s="908" t="s">
        <v>776</v>
      </c>
      <c r="E67" s="1860">
        <v>0.05</v>
      </c>
      <c r="F67" s="1859"/>
      <c r="G67" s="1855"/>
      <c r="H67" s="1856"/>
      <c r="I67" s="1856"/>
      <c r="J67" s="906"/>
      <c r="K67" s="907"/>
      <c r="L67" s="1858"/>
      <c r="M67" s="1857"/>
      <c r="N67" s="1858"/>
      <c r="O67" s="1856"/>
      <c r="P67" s="1859"/>
    </row>
    <row r="68" spans="1:16" ht="12.75">
      <c r="A68" s="1855" t="s">
        <v>777</v>
      </c>
      <c r="B68" s="1856"/>
      <c r="C68" s="1857"/>
      <c r="D68" s="908" t="s">
        <v>778</v>
      </c>
      <c r="E68" s="1860">
        <v>0.2</v>
      </c>
      <c r="F68" s="1859"/>
      <c r="G68" s="1855"/>
      <c r="H68" s="1856"/>
      <c r="I68" s="1856"/>
      <c r="J68" s="906"/>
      <c r="K68" s="907"/>
      <c r="L68" s="1858"/>
      <c r="M68" s="1857"/>
      <c r="N68" s="1858"/>
      <c r="O68" s="1856"/>
      <c r="P68" s="1859"/>
    </row>
    <row r="69" spans="1:16" ht="12.75">
      <c r="A69" s="1855" t="s">
        <v>841</v>
      </c>
      <c r="B69" s="1856"/>
      <c r="C69" s="1857"/>
      <c r="D69" s="908" t="s">
        <v>836</v>
      </c>
      <c r="E69" s="1860">
        <v>0.45</v>
      </c>
      <c r="F69" s="1859"/>
      <c r="G69" s="1855"/>
      <c r="H69" s="1856"/>
      <c r="I69" s="1856"/>
      <c r="J69" s="906"/>
      <c r="K69" s="907"/>
      <c r="L69" s="1858"/>
      <c r="M69" s="1857"/>
      <c r="N69" s="1858"/>
      <c r="O69" s="1856"/>
      <c r="P69" s="1859"/>
    </row>
    <row r="70" spans="1:16" ht="12.75">
      <c r="A70" s="1855" t="s">
        <v>779</v>
      </c>
      <c r="B70" s="1856"/>
      <c r="C70" s="1857"/>
      <c r="D70" s="908" t="s">
        <v>780</v>
      </c>
      <c r="E70" s="1860">
        <v>0.1</v>
      </c>
      <c r="F70" s="1859"/>
      <c r="G70" s="1855"/>
      <c r="H70" s="1856"/>
      <c r="I70" s="1856"/>
      <c r="J70" s="906"/>
      <c r="K70" s="907"/>
      <c r="L70" s="1858"/>
      <c r="M70" s="1857"/>
      <c r="N70" s="1858"/>
      <c r="O70" s="1856"/>
      <c r="P70" s="1859"/>
    </row>
    <row r="71" spans="1:16" ht="12.75">
      <c r="A71" s="1855" t="s">
        <v>1094</v>
      </c>
      <c r="B71" s="1683"/>
      <c r="C71" s="1684"/>
      <c r="D71" s="908" t="s">
        <v>992</v>
      </c>
      <c r="E71" s="1938">
        <v>0.1</v>
      </c>
      <c r="F71" s="1702"/>
      <c r="G71" s="909"/>
      <c r="H71" s="906"/>
      <c r="I71" s="906"/>
      <c r="J71" s="906"/>
      <c r="K71" s="907"/>
      <c r="L71" s="911"/>
      <c r="M71" s="907"/>
      <c r="N71" s="911"/>
      <c r="O71" s="906"/>
      <c r="P71" s="910"/>
    </row>
    <row r="72" spans="1:16" ht="12.75">
      <c r="A72" s="1855" t="s">
        <v>1099</v>
      </c>
      <c r="B72" s="1683"/>
      <c r="C72" s="1684"/>
      <c r="D72" s="908" t="s">
        <v>743</v>
      </c>
      <c r="E72" s="1938">
        <v>0.1</v>
      </c>
      <c r="F72" s="1702"/>
      <c r="G72" s="909"/>
      <c r="H72" s="906"/>
      <c r="I72" s="906"/>
      <c r="J72" s="906"/>
      <c r="K72" s="907"/>
      <c r="L72" s="911"/>
      <c r="M72" s="907"/>
      <c r="N72" s="911"/>
      <c r="O72" s="906"/>
      <c r="P72" s="910"/>
    </row>
    <row r="73" spans="1:16" ht="12.75">
      <c r="A73" s="1855" t="s">
        <v>1096</v>
      </c>
      <c r="B73" s="1683"/>
      <c r="C73" s="1684"/>
      <c r="D73" s="908" t="s">
        <v>1058</v>
      </c>
      <c r="E73" s="1938">
        <v>0.1</v>
      </c>
      <c r="F73" s="1702"/>
      <c r="G73" s="909"/>
      <c r="H73" s="906"/>
      <c r="I73" s="906"/>
      <c r="J73" s="906"/>
      <c r="K73" s="907"/>
      <c r="L73" s="911"/>
      <c r="M73" s="907"/>
      <c r="N73" s="911"/>
      <c r="O73" s="906"/>
      <c r="P73" s="910"/>
    </row>
    <row r="74" spans="1:16" ht="12.75">
      <c r="A74" s="1855" t="s">
        <v>1097</v>
      </c>
      <c r="B74" s="1683"/>
      <c r="C74" s="1684"/>
      <c r="D74" s="908" t="s">
        <v>1058</v>
      </c>
      <c r="E74" s="1938">
        <v>0.1</v>
      </c>
      <c r="F74" s="1702"/>
      <c r="G74" s="909"/>
      <c r="H74" s="906"/>
      <c r="I74" s="906"/>
      <c r="J74" s="906"/>
      <c r="K74" s="907"/>
      <c r="L74" s="911"/>
      <c r="M74" s="907"/>
      <c r="N74" s="911"/>
      <c r="O74" s="906"/>
      <c r="P74" s="910"/>
    </row>
    <row r="75" spans="1:16" ht="13.5" thickBot="1">
      <c r="A75" s="1956" t="s">
        <v>1095</v>
      </c>
      <c r="B75" s="1864"/>
      <c r="C75" s="1874"/>
      <c r="D75" s="212" t="s">
        <v>1058</v>
      </c>
      <c r="E75" s="1957">
        <v>0.1</v>
      </c>
      <c r="F75" s="1865"/>
      <c r="G75" s="1956"/>
      <c r="H75" s="1864"/>
      <c r="I75" s="1864"/>
      <c r="J75" s="1864"/>
      <c r="K75" s="1874"/>
      <c r="L75" s="1863"/>
      <c r="M75" s="1874"/>
      <c r="N75" s="1863"/>
      <c r="O75" s="1864"/>
      <c r="P75" s="1865"/>
    </row>
    <row r="76" spans="1:17" ht="13.5">
      <c r="A76" s="103"/>
      <c r="B76" s="6"/>
      <c r="C76" s="6"/>
      <c r="D76" s="6"/>
      <c r="E76" s="6"/>
      <c r="F76" s="6"/>
      <c r="G76" s="6"/>
      <c r="H76" s="6"/>
      <c r="I76" s="6"/>
      <c r="J76" s="6"/>
      <c r="K76" s="6"/>
      <c r="L76" s="6"/>
      <c r="M76" s="6"/>
      <c r="N76" s="6"/>
      <c r="O76" s="6"/>
      <c r="P76" s="50"/>
      <c r="Q76" s="2"/>
    </row>
    <row r="77" spans="1:17" ht="14.25" thickBot="1">
      <c r="A77" s="103"/>
      <c r="B77" s="6"/>
      <c r="C77" s="6"/>
      <c r="D77" s="6"/>
      <c r="E77" s="6"/>
      <c r="F77" s="6"/>
      <c r="G77" s="6"/>
      <c r="H77" s="6"/>
      <c r="I77" s="6"/>
      <c r="J77" s="6"/>
      <c r="K77" s="6"/>
      <c r="L77" s="6"/>
      <c r="M77" s="6"/>
      <c r="N77" s="6"/>
      <c r="O77" s="49"/>
      <c r="P77" s="51"/>
      <c r="Q77" s="2"/>
    </row>
    <row r="78" spans="1:17" ht="12.75" customHeight="1">
      <c r="A78" s="1896" t="s">
        <v>196</v>
      </c>
      <c r="B78" s="1897"/>
      <c r="C78" s="1897"/>
      <c r="D78" s="1897"/>
      <c r="E78" s="1897"/>
      <c r="F78" s="1897"/>
      <c r="G78" s="1897"/>
      <c r="H78" s="1897"/>
      <c r="I78" s="1897"/>
      <c r="J78" s="1897"/>
      <c r="K78" s="1898"/>
      <c r="L78" s="1872" t="s">
        <v>1250</v>
      </c>
      <c r="M78" s="1868" t="s">
        <v>1249</v>
      </c>
      <c r="N78" s="1866" t="s">
        <v>200</v>
      </c>
      <c r="O78" s="1861" t="s">
        <v>402</v>
      </c>
      <c r="P78" s="1870" t="s">
        <v>401</v>
      </c>
      <c r="Q78" s="2"/>
    </row>
    <row r="79" spans="1:17" ht="16.5" customHeight="1" thickBot="1">
      <c r="A79" s="1899"/>
      <c r="B79" s="1900"/>
      <c r="C79" s="1900"/>
      <c r="D79" s="1900"/>
      <c r="E79" s="1900"/>
      <c r="F79" s="1900"/>
      <c r="G79" s="1900"/>
      <c r="H79" s="1900"/>
      <c r="I79" s="1900"/>
      <c r="J79" s="1900"/>
      <c r="K79" s="1901"/>
      <c r="L79" s="1873"/>
      <c r="M79" s="1869"/>
      <c r="N79" s="1867"/>
      <c r="O79" s="1862"/>
      <c r="P79" s="1871"/>
      <c r="Q79" s="2"/>
    </row>
    <row r="80" spans="1:17" ht="16.5" customHeight="1" thickBot="1" thickTop="1">
      <c r="A80" s="1919" t="s">
        <v>396</v>
      </c>
      <c r="B80" s="1920"/>
      <c r="C80" s="1920"/>
      <c r="D80" s="1920"/>
      <c r="E80" s="1920"/>
      <c r="F80" s="1920"/>
      <c r="G80" s="1920"/>
      <c r="H80" s="1920"/>
      <c r="I80" s="1920"/>
      <c r="J80" s="1920"/>
      <c r="K80" s="1921"/>
      <c r="L80" s="40"/>
      <c r="M80" s="40"/>
      <c r="N80" s="41"/>
      <c r="O80" s="40"/>
      <c r="P80" s="44"/>
      <c r="Q80" s="2"/>
    </row>
    <row r="81" spans="1:19" ht="23.25" customHeight="1" thickTop="1">
      <c r="A81" s="1951" t="s">
        <v>781</v>
      </c>
      <c r="B81" s="1952"/>
      <c r="C81" s="1952"/>
      <c r="D81" s="1952"/>
      <c r="E81" s="1952"/>
      <c r="F81" s="1952"/>
      <c r="G81" s="1952"/>
      <c r="H81" s="1952"/>
      <c r="I81" s="1952"/>
      <c r="J81" s="744"/>
      <c r="K81" s="745"/>
      <c r="L81" s="37">
        <f>L25/L30</f>
        <v>0.6930429089240032</v>
      </c>
      <c r="M81" s="27">
        <f>M25/M30</f>
        <v>0.7047999490045258</v>
      </c>
      <c r="N81" s="42">
        <f>N25/N30</f>
        <v>0.8129185618614432</v>
      </c>
      <c r="O81" s="38">
        <f aca="true" t="shared" si="9" ref="O81:O86">N81-M81</f>
        <v>0.10811861285691737</v>
      </c>
      <c r="P81" s="45" t="str">
        <f>IF(N81&gt;=M81,"OK","NOOK")</f>
        <v>OK</v>
      </c>
      <c r="Q81" s="1231" t="s">
        <v>738</v>
      </c>
      <c r="R81" s="22"/>
      <c r="S81" s="22"/>
    </row>
    <row r="82" spans="1:17" ht="24.75" customHeight="1">
      <c r="A82" s="1922" t="s">
        <v>94</v>
      </c>
      <c r="B82" s="1923"/>
      <c r="C82" s="1923"/>
      <c r="D82" s="1923"/>
      <c r="E82" s="1923"/>
      <c r="F82" s="1923"/>
      <c r="G82" s="1923"/>
      <c r="H82" s="1923"/>
      <c r="I82" s="1923"/>
      <c r="J82" s="1923"/>
      <c r="K82" s="1923"/>
      <c r="L82" s="38">
        <f>L27/L28</f>
        <v>0.004524886877828054</v>
      </c>
      <c r="M82" s="140">
        <f>M27/M28</f>
        <v>0</v>
      </c>
      <c r="N82" s="42">
        <f>N27/N28</f>
        <v>0</v>
      </c>
      <c r="O82" s="38">
        <f t="shared" si="9"/>
        <v>0</v>
      </c>
      <c r="P82" s="45" t="str">
        <f>IF(N82&gt;=M82,"OK","NOOK")</f>
        <v>OK</v>
      </c>
      <c r="Q82" s="2" t="s">
        <v>162</v>
      </c>
    </row>
    <row r="83" spans="1:18" ht="24.75" customHeight="1">
      <c r="A83" s="1949" t="s">
        <v>93</v>
      </c>
      <c r="B83" s="1893"/>
      <c r="C83" s="1893"/>
      <c r="D83" s="1893"/>
      <c r="E83" s="1893"/>
      <c r="F83" s="1893"/>
      <c r="G83" s="1893"/>
      <c r="H83" s="1893"/>
      <c r="I83" s="1893"/>
      <c r="J83" s="705"/>
      <c r="K83" s="705"/>
      <c r="L83" s="38">
        <f>L29/365</f>
        <v>0.2821917808219178</v>
      </c>
      <c r="M83" s="140">
        <f>M29/365</f>
        <v>0.2328767123287671</v>
      </c>
      <c r="N83" s="42">
        <f>N29/365</f>
        <v>0.26301369863013696</v>
      </c>
      <c r="O83" s="38">
        <f t="shared" si="9"/>
        <v>0.03013698630136985</v>
      </c>
      <c r="P83" s="45" t="str">
        <f>IF(N83&lt;=M83,"OK","NOOK")</f>
        <v>NOOK</v>
      </c>
      <c r="Q83" s="2" t="s">
        <v>738</v>
      </c>
      <c r="R83" s="22" t="s">
        <v>1275</v>
      </c>
    </row>
    <row r="84" spans="1:17" ht="24.75" customHeight="1">
      <c r="A84" s="1949" t="s">
        <v>453</v>
      </c>
      <c r="B84" s="1893"/>
      <c r="C84" s="1893"/>
      <c r="D84" s="1893"/>
      <c r="E84" s="1893"/>
      <c r="F84" s="1893"/>
      <c r="G84" s="1893"/>
      <c r="H84" s="1893"/>
      <c r="I84" s="1893"/>
      <c r="J84" s="705"/>
      <c r="K84" s="705"/>
      <c r="L84" s="113">
        <f>L30/L31</f>
        <v>12.467474543465455</v>
      </c>
      <c r="M84" s="141">
        <f>M30/M31</f>
        <v>11.221506914639962</v>
      </c>
      <c r="N84" s="144">
        <f>N30/N31</f>
        <v>10.431807343824511</v>
      </c>
      <c r="O84" s="113">
        <f t="shared" si="9"/>
        <v>-0.7896995708154506</v>
      </c>
      <c r="P84" s="45" t="str">
        <f>IF(N84&lt;=M84,"OK","NOOK")</f>
        <v>OK</v>
      </c>
      <c r="Q84" s="1234" t="s">
        <v>738</v>
      </c>
    </row>
    <row r="85" spans="1:17" ht="24.75" customHeight="1">
      <c r="A85" s="1949" t="s">
        <v>1417</v>
      </c>
      <c r="B85" s="1893"/>
      <c r="C85" s="1893"/>
      <c r="D85" s="1893"/>
      <c r="E85" s="1893"/>
      <c r="F85" s="1893"/>
      <c r="G85" s="1893"/>
      <c r="H85" s="1893"/>
      <c r="I85" s="1893"/>
      <c r="J85" s="705"/>
      <c r="K85" s="705"/>
      <c r="L85" s="113">
        <f>L32/L33</f>
        <v>4.73842782799233</v>
      </c>
      <c r="M85" s="143">
        <f>M32/M33</f>
        <v>1.968503937007874</v>
      </c>
      <c r="N85" s="144">
        <f>N32/N33</f>
        <v>3.5433070866141736</v>
      </c>
      <c r="O85" s="113">
        <f t="shared" si="9"/>
        <v>1.5748031496062995</v>
      </c>
      <c r="P85" s="45" t="str">
        <f>IF(N85&gt;=M85,"OK","NOOK")</f>
        <v>OK</v>
      </c>
      <c r="Q85" s="2" t="s">
        <v>162</v>
      </c>
    </row>
    <row r="86" spans="1:17" ht="24.75" customHeight="1" thickBot="1">
      <c r="A86" s="1949" t="s">
        <v>565</v>
      </c>
      <c r="B86" s="1893"/>
      <c r="C86" s="1893"/>
      <c r="D86" s="1893"/>
      <c r="E86" s="1893"/>
      <c r="F86" s="1893"/>
      <c r="G86" s="1893"/>
      <c r="H86" s="1893"/>
      <c r="I86" s="1893"/>
      <c r="J86" s="705"/>
      <c r="K86" s="705"/>
      <c r="L86" s="38">
        <f>L34/L32</f>
        <v>0</v>
      </c>
      <c r="M86" s="172">
        <f>M34/M32</f>
        <v>0</v>
      </c>
      <c r="N86" s="42">
        <f>N34/N32</f>
        <v>0</v>
      </c>
      <c r="O86" s="113">
        <f t="shared" si="9"/>
        <v>0</v>
      </c>
      <c r="P86" s="45" t="str">
        <f>IF(N86&lt;=M86,"OK","NOOK")</f>
        <v>OK</v>
      </c>
      <c r="Q86" s="2" t="s">
        <v>162</v>
      </c>
    </row>
    <row r="87" spans="1:17" ht="15" customHeight="1" thickBot="1" thickTop="1">
      <c r="A87" s="1919" t="s">
        <v>397</v>
      </c>
      <c r="B87" s="1920"/>
      <c r="C87" s="1920"/>
      <c r="D87" s="1920"/>
      <c r="E87" s="1920"/>
      <c r="F87" s="1920"/>
      <c r="G87" s="1920"/>
      <c r="H87" s="1920"/>
      <c r="I87" s="1920"/>
      <c r="J87" s="1920"/>
      <c r="K87" s="1921"/>
      <c r="L87" s="131"/>
      <c r="M87" s="127"/>
      <c r="N87" s="41"/>
      <c r="O87" s="40"/>
      <c r="P87" s="132"/>
      <c r="Q87" s="2"/>
    </row>
    <row r="88" spans="1:18" ht="24" customHeight="1" thickTop="1">
      <c r="A88" s="1950" t="s">
        <v>414</v>
      </c>
      <c r="B88" s="1888"/>
      <c r="C88" s="1888"/>
      <c r="D88" s="1888"/>
      <c r="E88" s="1888"/>
      <c r="F88" s="1888"/>
      <c r="G88" s="1888"/>
      <c r="H88" s="1888"/>
      <c r="I88" s="1888"/>
      <c r="J88" s="1888"/>
      <c r="K88" s="1889"/>
      <c r="L88" s="46">
        <f>L41</f>
        <v>6</v>
      </c>
      <c r="M88" s="32">
        <f>M41</f>
        <v>7</v>
      </c>
      <c r="N88" s="62">
        <f>N41</f>
        <v>6</v>
      </c>
      <c r="O88" s="113">
        <f>N88-M88</f>
        <v>-1</v>
      </c>
      <c r="P88" s="45" t="str">
        <f>IF(N88&gt;=M88,"OK","NOOK")</f>
        <v>NOOK</v>
      </c>
      <c r="Q88" s="2" t="s">
        <v>738</v>
      </c>
      <c r="R88" s="1" t="s">
        <v>1463</v>
      </c>
    </row>
    <row r="89" spans="1:17" ht="21" customHeight="1">
      <c r="A89" s="1954" t="s">
        <v>562</v>
      </c>
      <c r="B89" s="1953"/>
      <c r="C89" s="1953"/>
      <c r="D89" s="1953"/>
      <c r="E89" s="1953"/>
      <c r="F89" s="1953"/>
      <c r="G89" s="1953"/>
      <c r="H89" s="1953"/>
      <c r="I89" s="1953"/>
      <c r="J89" s="1953"/>
      <c r="K89" s="1955"/>
      <c r="L89" s="201">
        <f>L40</f>
        <v>1</v>
      </c>
      <c r="M89" s="141">
        <f>M40</f>
        <v>1</v>
      </c>
      <c r="N89" s="144">
        <f>N40</f>
        <v>1</v>
      </c>
      <c r="O89" s="113">
        <f>N89-M89</f>
        <v>0</v>
      </c>
      <c r="P89" s="45" t="str">
        <f>IF(N89&lt;=M89,"OK","NOOK")</f>
        <v>OK</v>
      </c>
      <c r="Q89" s="2" t="s">
        <v>738</v>
      </c>
    </row>
    <row r="90" spans="1:17" ht="24.75" customHeight="1">
      <c r="A90" s="1959" t="s">
        <v>563</v>
      </c>
      <c r="B90" s="1893"/>
      <c r="C90" s="1893"/>
      <c r="D90" s="1893"/>
      <c r="E90" s="1893"/>
      <c r="F90" s="1893"/>
      <c r="G90" s="1893"/>
      <c r="H90" s="1893"/>
      <c r="I90" s="1893"/>
      <c r="J90" s="737"/>
      <c r="K90" s="737"/>
      <c r="L90" s="47">
        <f aca="true" t="shared" si="10" ref="L90:N91">L42</f>
        <v>0</v>
      </c>
      <c r="M90" s="738">
        <f t="shared" si="10"/>
        <v>0</v>
      </c>
      <c r="N90" s="123">
        <f t="shared" si="10"/>
        <v>0</v>
      </c>
      <c r="O90" s="113">
        <f>N90-M90</f>
        <v>0</v>
      </c>
      <c r="P90" s="45" t="str">
        <f>IF(N90&lt;=M90,"OK","NOOK")</f>
        <v>OK</v>
      </c>
      <c r="Q90" s="2" t="s">
        <v>181</v>
      </c>
    </row>
    <row r="91" spans="1:17" ht="27.75" customHeight="1" thickBot="1">
      <c r="A91" s="1947" t="s">
        <v>564</v>
      </c>
      <c r="B91" s="1948"/>
      <c r="C91" s="1948"/>
      <c r="D91" s="1948"/>
      <c r="E91" s="1948"/>
      <c r="F91" s="1948"/>
      <c r="G91" s="1948"/>
      <c r="H91" s="1948"/>
      <c r="I91" s="1948"/>
      <c r="J91" s="737"/>
      <c r="K91" s="741"/>
      <c r="L91" s="735">
        <f t="shared" si="10"/>
        <v>0</v>
      </c>
      <c r="M91" s="736">
        <f t="shared" si="10"/>
        <v>0</v>
      </c>
      <c r="N91" s="224">
        <f t="shared" si="10"/>
        <v>0</v>
      </c>
      <c r="O91" s="113">
        <f>N91-M91</f>
        <v>0</v>
      </c>
      <c r="P91" s="45" t="str">
        <f>IF(N91&lt;=M91,"OK","NOOK")</f>
        <v>OK</v>
      </c>
      <c r="Q91" s="2" t="s">
        <v>162</v>
      </c>
    </row>
    <row r="92" spans="1:17" ht="15" customHeight="1" thickBot="1" thickTop="1">
      <c r="A92" s="1919" t="s">
        <v>398</v>
      </c>
      <c r="B92" s="1920"/>
      <c r="C92" s="1920"/>
      <c r="D92" s="1920"/>
      <c r="E92" s="1920"/>
      <c r="F92" s="1920"/>
      <c r="G92" s="1920"/>
      <c r="H92" s="1920"/>
      <c r="I92" s="1920"/>
      <c r="J92" s="1920"/>
      <c r="K92" s="1921"/>
      <c r="L92" s="125"/>
      <c r="M92" s="129"/>
      <c r="N92" s="41"/>
      <c r="O92" s="40"/>
      <c r="P92" s="130"/>
      <c r="Q92" s="2"/>
    </row>
    <row r="93" spans="1:17" ht="23.25" customHeight="1" thickTop="1">
      <c r="A93" s="1943" t="s">
        <v>784</v>
      </c>
      <c r="B93" s="1944"/>
      <c r="C93" s="1944"/>
      <c r="D93" s="1944"/>
      <c r="E93" s="1944"/>
      <c r="F93" s="1944"/>
      <c r="G93" s="1944"/>
      <c r="H93" s="1944"/>
      <c r="I93" s="1944"/>
      <c r="J93" s="1945"/>
      <c r="K93" s="1946"/>
      <c r="L93" s="136">
        <f>L46/L30</f>
        <v>21.37393854918293</v>
      </c>
      <c r="M93" s="241">
        <f>M46/M30</f>
        <v>20.903842965811783</v>
      </c>
      <c r="N93" s="169">
        <f>N46/N30</f>
        <v>22.381426973097756</v>
      </c>
      <c r="O93" s="136">
        <f aca="true" t="shared" si="11" ref="O93:O98">N93-M93</f>
        <v>1.477584007285973</v>
      </c>
      <c r="P93" s="105" t="str">
        <f>IF(N93&lt;=M93,"OK","NOOK")</f>
        <v>NOOK</v>
      </c>
      <c r="Q93" s="2" t="s">
        <v>738</v>
      </c>
    </row>
    <row r="94" spans="1:17" ht="23.25" customHeight="1">
      <c r="A94" s="1727" t="s">
        <v>785</v>
      </c>
      <c r="B94" s="1728"/>
      <c r="C94" s="1728"/>
      <c r="D94" s="1728"/>
      <c r="E94" s="1728"/>
      <c r="F94" s="1728"/>
      <c r="G94" s="1728"/>
      <c r="H94" s="1728"/>
      <c r="I94" s="1728"/>
      <c r="J94" s="737"/>
      <c r="K94" s="741"/>
      <c r="L94" s="138">
        <f>L47/L46</f>
        <v>0.9541869110586036</v>
      </c>
      <c r="M94" s="28">
        <f>M47/M46</f>
        <v>1.0139281078102165</v>
      </c>
      <c r="N94" s="139">
        <f>N47/N46</f>
        <v>1.0186785184188283</v>
      </c>
      <c r="O94" s="138">
        <f t="shared" si="11"/>
        <v>0.00475041060861181</v>
      </c>
      <c r="P94" s="31" t="str">
        <f>IF(N94&gt;=M94,"OK","NOOK")</f>
        <v>OK</v>
      </c>
      <c r="Q94" s="2" t="s">
        <v>738</v>
      </c>
    </row>
    <row r="95" spans="1:17" ht="23.25" customHeight="1">
      <c r="A95" s="1892" t="s">
        <v>786</v>
      </c>
      <c r="B95" s="1893"/>
      <c r="C95" s="1893"/>
      <c r="D95" s="1893"/>
      <c r="E95" s="1893"/>
      <c r="F95" s="1893"/>
      <c r="G95" s="1893"/>
      <c r="H95" s="1893"/>
      <c r="I95" s="1893"/>
      <c r="J95" s="737"/>
      <c r="K95" s="741"/>
      <c r="L95" s="182">
        <f>L47/L31</f>
        <v>254.27080703526045</v>
      </c>
      <c r="M95" s="183">
        <f>M47/M31</f>
        <v>237.8397711015737</v>
      </c>
      <c r="N95" s="184">
        <f>N47/N31</f>
        <v>237.8397711015737</v>
      </c>
      <c r="O95" s="182">
        <f t="shared" si="11"/>
        <v>0</v>
      </c>
      <c r="P95" s="31" t="str">
        <f>IF(N95&lt;=M95,"OK","NOOK")</f>
        <v>OK</v>
      </c>
      <c r="Q95" s="2" t="s">
        <v>738</v>
      </c>
    </row>
    <row r="96" spans="1:17" ht="23.25" customHeight="1">
      <c r="A96" s="1892" t="s">
        <v>1394</v>
      </c>
      <c r="B96" s="1893"/>
      <c r="C96" s="1893"/>
      <c r="D96" s="1893"/>
      <c r="E96" s="1893"/>
      <c r="F96" s="1893"/>
      <c r="G96" s="1893"/>
      <c r="H96" s="1893"/>
      <c r="I96" s="1893"/>
      <c r="J96" s="737"/>
      <c r="K96" s="741"/>
      <c r="L96" s="182">
        <f>L48/L29</f>
        <v>24.271844660194176</v>
      </c>
      <c r="M96" s="183">
        <f>M48/M29</f>
        <v>56.470588235294116</v>
      </c>
      <c r="N96" s="184">
        <f>N48/N29</f>
        <v>50</v>
      </c>
      <c r="O96" s="182">
        <f t="shared" si="11"/>
        <v>-6.470588235294116</v>
      </c>
      <c r="P96" s="31" t="str">
        <f>IF(N96&lt;=M96,"OK","NOOK")</f>
        <v>OK</v>
      </c>
      <c r="Q96" s="2" t="s">
        <v>738</v>
      </c>
    </row>
    <row r="97" spans="1:17" ht="23.25" customHeight="1" thickBot="1">
      <c r="A97" s="1892" t="s">
        <v>561</v>
      </c>
      <c r="B97" s="1893"/>
      <c r="C97" s="1893"/>
      <c r="D97" s="1893"/>
      <c r="E97" s="1893"/>
      <c r="F97" s="1893"/>
      <c r="G97" s="1893"/>
      <c r="H97" s="1893"/>
      <c r="I97" s="1893"/>
      <c r="J97" s="1890"/>
      <c r="K97" s="1891"/>
      <c r="L97" s="182">
        <f>L46/L24</f>
        <v>122.5073649798824</v>
      </c>
      <c r="M97" s="183">
        <f>M46/M24</f>
        <v>114.3418830195258</v>
      </c>
      <c r="N97" s="712">
        <f>N46/N24</f>
        <v>113.80867172245466</v>
      </c>
      <c r="O97" s="182">
        <f t="shared" si="11"/>
        <v>-0.5332112970711336</v>
      </c>
      <c r="P97" s="31" t="str">
        <f>IF(N97&lt;=M97,"OK","NOOK")</f>
        <v>OK</v>
      </c>
      <c r="Q97" s="2" t="s">
        <v>765</v>
      </c>
    </row>
    <row r="98" spans="1:18" ht="23.25" customHeight="1" thickBot="1" thickTop="1">
      <c r="A98" s="1892" t="s">
        <v>1395</v>
      </c>
      <c r="B98" s="1893"/>
      <c r="C98" s="1893"/>
      <c r="D98" s="1893"/>
      <c r="E98" s="1893"/>
      <c r="F98" s="1893"/>
      <c r="G98" s="1893"/>
      <c r="H98" s="1893"/>
      <c r="I98" s="1893"/>
      <c r="J98" s="1890"/>
      <c r="K98" s="1958"/>
      <c r="L98" s="182">
        <f>L49/L25</f>
        <v>29.164840516191866</v>
      </c>
      <c r="M98" s="183">
        <f>M49/M25</f>
        <v>25.62556526982213</v>
      </c>
      <c r="N98" s="712">
        <f>N49/N25</f>
        <v>23.899229601304615</v>
      </c>
      <c r="O98" s="182">
        <f t="shared" si="11"/>
        <v>-1.726335668517514</v>
      </c>
      <c r="P98" s="742" t="str">
        <f>IF(N98&lt;=M98,"OK","NOOK")</f>
        <v>OK</v>
      </c>
      <c r="Q98" s="1265" t="s">
        <v>738</v>
      </c>
      <c r="R98" s="1" t="s">
        <v>1313</v>
      </c>
    </row>
    <row r="99" spans="1:16" ht="23.25" customHeight="1" thickBot="1" thickTop="1">
      <c r="A99" s="1953"/>
      <c r="B99" s="1953"/>
      <c r="C99" s="1953"/>
      <c r="D99" s="1953"/>
      <c r="E99" s="1953"/>
      <c r="F99" s="1953"/>
      <c r="G99" s="1953"/>
      <c r="H99" s="1953"/>
      <c r="I99" s="1953"/>
      <c r="J99" s="743"/>
      <c r="K99" s="743"/>
      <c r="L99" s="185"/>
      <c r="M99" s="180"/>
      <c r="N99" s="739"/>
      <c r="O99" s="185"/>
      <c r="P99" s="740"/>
    </row>
    <row r="100" spans="1:17" ht="14.25" customHeight="1" thickBot="1" thickTop="1">
      <c r="A100" s="1919" t="s">
        <v>399</v>
      </c>
      <c r="B100" s="1920"/>
      <c r="C100" s="1920"/>
      <c r="D100" s="1920"/>
      <c r="E100" s="1920"/>
      <c r="F100" s="1920"/>
      <c r="G100" s="1920"/>
      <c r="H100" s="1920"/>
      <c r="I100" s="1920"/>
      <c r="J100" s="1920"/>
      <c r="K100" s="1920"/>
      <c r="L100" s="125"/>
      <c r="M100" s="127"/>
      <c r="N100" s="126"/>
      <c r="O100" s="137"/>
      <c r="P100" s="128"/>
      <c r="Q100" s="2"/>
    </row>
    <row r="101" spans="1:17" ht="24.75" customHeight="1" thickTop="1">
      <c r="A101" s="1887" t="s">
        <v>1418</v>
      </c>
      <c r="B101" s="1888"/>
      <c r="C101" s="1888"/>
      <c r="D101" s="1888"/>
      <c r="E101" s="1888"/>
      <c r="F101" s="1888"/>
      <c r="G101" s="1888"/>
      <c r="H101" s="1888"/>
      <c r="I101" s="1888"/>
      <c r="J101" s="1888"/>
      <c r="K101" s="1889"/>
      <c r="L101" s="37">
        <f>L59</f>
        <v>0</v>
      </c>
      <c r="M101" s="27">
        <f>M59</f>
        <v>0</v>
      </c>
      <c r="N101" s="121">
        <f>N59</f>
        <v>0</v>
      </c>
      <c r="O101" s="220">
        <f>N101-M101</f>
        <v>0</v>
      </c>
      <c r="P101" s="36" t="str">
        <f>IF(N101&lt;=M101,"OK","NOOK")</f>
        <v>OK</v>
      </c>
      <c r="Q101" s="2" t="s">
        <v>738</v>
      </c>
    </row>
    <row r="102" spans="1:17" ht="23.25" customHeight="1">
      <c r="A102" s="1928" t="s">
        <v>945</v>
      </c>
      <c r="B102" s="1929"/>
      <c r="C102" s="1929"/>
      <c r="D102" s="1929"/>
      <c r="E102" s="1929"/>
      <c r="F102" s="1929"/>
      <c r="G102" s="1929"/>
      <c r="H102" s="1929"/>
      <c r="I102" s="1929"/>
      <c r="J102" s="1929"/>
      <c r="K102" s="1930"/>
      <c r="L102" s="138" t="e">
        <f>L56/L57</f>
        <v>#DIV/0!</v>
      </c>
      <c r="M102" s="28" t="e">
        <f>M56/M57</f>
        <v>#DIV/0!</v>
      </c>
      <c r="N102" s="186" t="e">
        <f>N56/N57</f>
        <v>#DIV/0!</v>
      </c>
      <c r="O102" s="138" t="e">
        <f>N102-M102</f>
        <v>#DIV/0!</v>
      </c>
      <c r="P102" s="45" t="e">
        <f>IF(N102&gt;=M102,"OK","NOOK")</f>
        <v>#DIV/0!</v>
      </c>
      <c r="Q102" s="2" t="s">
        <v>738</v>
      </c>
    </row>
    <row r="103" spans="1:17" ht="25.5" customHeight="1">
      <c r="A103" s="1892" t="s">
        <v>560</v>
      </c>
      <c r="B103" s="1893"/>
      <c r="C103" s="1893"/>
      <c r="D103" s="1893"/>
      <c r="E103" s="1893"/>
      <c r="F103" s="1893"/>
      <c r="G103" s="1893"/>
      <c r="H103" s="1893"/>
      <c r="I103" s="1893"/>
      <c r="J103" s="1893"/>
      <c r="K103" s="1927"/>
      <c r="L103" s="38">
        <f>L58/L31</f>
        <v>0</v>
      </c>
      <c r="M103" s="140">
        <f>M58/M31</f>
        <v>0</v>
      </c>
      <c r="N103" s="193">
        <f>N58/N31</f>
        <v>0</v>
      </c>
      <c r="O103" s="38">
        <f>N103-M103</f>
        <v>0</v>
      </c>
      <c r="P103" s="45" t="str">
        <f>IF(N103&lt;=M103,"OK","NOOK")</f>
        <v>OK</v>
      </c>
      <c r="Q103" s="2" t="s">
        <v>766</v>
      </c>
    </row>
    <row r="104" spans="1:17" ht="19.5" customHeight="1" thickBot="1">
      <c r="A104" s="1924" t="s">
        <v>429</v>
      </c>
      <c r="B104" s="1925"/>
      <c r="C104" s="1925"/>
      <c r="D104" s="1925"/>
      <c r="E104" s="1925"/>
      <c r="F104" s="1925"/>
      <c r="G104" s="1925"/>
      <c r="H104" s="1925"/>
      <c r="I104" s="1925"/>
      <c r="J104" s="1925"/>
      <c r="K104" s="1925"/>
      <c r="L104" s="1925"/>
      <c r="M104" s="1925"/>
      <c r="N104" s="1925"/>
      <c r="O104" s="1925"/>
      <c r="P104" s="1926"/>
      <c r="Q104" s="2"/>
    </row>
    <row r="105" spans="1:17" ht="36" customHeight="1">
      <c r="A105" s="1734" t="s">
        <v>435</v>
      </c>
      <c r="B105" s="1735"/>
      <c r="C105" s="1735"/>
      <c r="D105" s="1735"/>
      <c r="E105" s="1735"/>
      <c r="F105" s="1735"/>
      <c r="G105" s="1735"/>
      <c r="H105" s="1735"/>
      <c r="I105" s="1735"/>
      <c r="J105" s="1735"/>
      <c r="K105" s="1735"/>
      <c r="L105" s="1735"/>
      <c r="M105" s="1735"/>
      <c r="N105" s="1735"/>
      <c r="O105" s="1735"/>
      <c r="P105" s="1736"/>
      <c r="Q105" s="2"/>
    </row>
    <row r="106" spans="1:18" ht="82.5" customHeight="1" thickBot="1">
      <c r="A106" s="1737"/>
      <c r="B106" s="1738"/>
      <c r="C106" s="1738"/>
      <c r="D106" s="1738"/>
      <c r="E106" s="1738"/>
      <c r="F106" s="1738"/>
      <c r="G106" s="1738"/>
      <c r="H106" s="1738"/>
      <c r="I106" s="1738"/>
      <c r="J106" s="1738"/>
      <c r="K106" s="1738"/>
      <c r="L106" s="1738"/>
      <c r="M106" s="1738"/>
      <c r="N106" s="1738"/>
      <c r="O106" s="1738"/>
      <c r="P106" s="1739"/>
      <c r="Q106" s="2"/>
      <c r="R106" s="4"/>
    </row>
    <row r="107" spans="1:16" ht="21" customHeight="1" hidden="1">
      <c r="A107" s="24"/>
      <c r="B107" s="25"/>
      <c r="C107" s="25"/>
      <c r="D107" s="25"/>
      <c r="E107" s="25"/>
      <c r="F107" s="25"/>
      <c r="G107" s="25"/>
      <c r="H107" s="25"/>
      <c r="I107" s="25"/>
      <c r="J107" s="25"/>
      <c r="K107" s="25"/>
      <c r="L107" s="25"/>
      <c r="M107" s="25"/>
      <c r="N107" s="25"/>
      <c r="O107" s="25"/>
      <c r="P107" s="26"/>
    </row>
  </sheetData>
  <sheetProtection/>
  <mergeCells count="152">
    <mergeCell ref="A99:I99"/>
    <mergeCell ref="A97:I97"/>
    <mergeCell ref="A89:K89"/>
    <mergeCell ref="A75:C75"/>
    <mergeCell ref="E75:F75"/>
    <mergeCell ref="G75:K75"/>
    <mergeCell ref="J98:K98"/>
    <mergeCell ref="A84:I84"/>
    <mergeCell ref="A86:I86"/>
    <mergeCell ref="A90:I90"/>
    <mergeCell ref="A93:K93"/>
    <mergeCell ref="A87:K87"/>
    <mergeCell ref="E71:F71"/>
    <mergeCell ref="A91:I91"/>
    <mergeCell ref="A85:I85"/>
    <mergeCell ref="E73:F73"/>
    <mergeCell ref="A88:K88"/>
    <mergeCell ref="A83:I83"/>
    <mergeCell ref="E74:F74"/>
    <mergeCell ref="A81:I81"/>
    <mergeCell ref="G38:P38"/>
    <mergeCell ref="N62:P62"/>
    <mergeCell ref="A52:F52"/>
    <mergeCell ref="A50:F50"/>
    <mergeCell ref="A51:F51"/>
    <mergeCell ref="A47:F47"/>
    <mergeCell ref="A54:F54"/>
    <mergeCell ref="G55:P55"/>
    <mergeCell ref="A61:F61"/>
    <mergeCell ref="A30:F30"/>
    <mergeCell ref="A24:F24"/>
    <mergeCell ref="A27:F27"/>
    <mergeCell ref="A32:F32"/>
    <mergeCell ref="A25:F25"/>
    <mergeCell ref="A44:F44"/>
    <mergeCell ref="A26:F26"/>
    <mergeCell ref="A41:F41"/>
    <mergeCell ref="A33:F33"/>
    <mergeCell ref="A34:F34"/>
    <mergeCell ref="A80:K80"/>
    <mergeCell ref="A46:F46"/>
    <mergeCell ref="A48:F48"/>
    <mergeCell ref="A49:F49"/>
    <mergeCell ref="A66:C66"/>
    <mergeCell ref="G63:K63"/>
    <mergeCell ref="A73:C73"/>
    <mergeCell ref="G61:P61"/>
    <mergeCell ref="A56:F56"/>
    <mergeCell ref="E72:F72"/>
    <mergeCell ref="A71:C71"/>
    <mergeCell ref="A74:C74"/>
    <mergeCell ref="A69:C69"/>
    <mergeCell ref="A35:F35"/>
    <mergeCell ref="A36:F36"/>
    <mergeCell ref="A59:F59"/>
    <mergeCell ref="E70:F70"/>
    <mergeCell ref="A53:F53"/>
    <mergeCell ref="A55:F55"/>
    <mergeCell ref="A60:P60"/>
    <mergeCell ref="A105:P106"/>
    <mergeCell ref="A92:K92"/>
    <mergeCell ref="A82:K82"/>
    <mergeCell ref="A104:P104"/>
    <mergeCell ref="A100:K100"/>
    <mergeCell ref="A96:I96"/>
    <mergeCell ref="A94:I94"/>
    <mergeCell ref="A103:K103"/>
    <mergeCell ref="A102:K102"/>
    <mergeCell ref="A98:I98"/>
    <mergeCell ref="A1:N1"/>
    <mergeCell ref="G23:P23"/>
    <mergeCell ref="A22:F22"/>
    <mergeCell ref="A23:F23"/>
    <mergeCell ref="A2:P2"/>
    <mergeCell ref="A8:P8"/>
    <mergeCell ref="A9:P10"/>
    <mergeCell ref="A21:P21"/>
    <mergeCell ref="A17:P17"/>
    <mergeCell ref="A18:P18"/>
    <mergeCell ref="A101:K101"/>
    <mergeCell ref="J97:K97"/>
    <mergeCell ref="A95:I95"/>
    <mergeCell ref="G66:I66"/>
    <mergeCell ref="G70:I70"/>
    <mergeCell ref="A43:F43"/>
    <mergeCell ref="A78:K79"/>
    <mergeCell ref="A72:C72"/>
    <mergeCell ref="G69:I69"/>
    <mergeCell ref="A70:C70"/>
    <mergeCell ref="E4:J4"/>
    <mergeCell ref="A11:P11"/>
    <mergeCell ref="E5:J5"/>
    <mergeCell ref="E6:J6"/>
    <mergeCell ref="A20:P20"/>
    <mergeCell ref="A29:F29"/>
    <mergeCell ref="A12:P16"/>
    <mergeCell ref="A19:P19"/>
    <mergeCell ref="A31:F31"/>
    <mergeCell ref="A37:F37"/>
    <mergeCell ref="A39:F39"/>
    <mergeCell ref="A38:F38"/>
    <mergeCell ref="A28:F28"/>
    <mergeCell ref="G45:P45"/>
    <mergeCell ref="A45:F45"/>
    <mergeCell ref="A42:F42"/>
    <mergeCell ref="A40:F40"/>
    <mergeCell ref="G39:P39"/>
    <mergeCell ref="A63:C63"/>
    <mergeCell ref="G62:I62"/>
    <mergeCell ref="L64:M64"/>
    <mergeCell ref="L68:M68"/>
    <mergeCell ref="L67:M67"/>
    <mergeCell ref="A57:F57"/>
    <mergeCell ref="L63:M63"/>
    <mergeCell ref="E62:F62"/>
    <mergeCell ref="A58:F58"/>
    <mergeCell ref="A65:C65"/>
    <mergeCell ref="N63:P63"/>
    <mergeCell ref="L75:M75"/>
    <mergeCell ref="G65:I65"/>
    <mergeCell ref="A62:C62"/>
    <mergeCell ref="E65:F65"/>
    <mergeCell ref="E66:F66"/>
    <mergeCell ref="E68:F68"/>
    <mergeCell ref="E63:F63"/>
    <mergeCell ref="L62:M62"/>
    <mergeCell ref="G67:I67"/>
    <mergeCell ref="O78:O79"/>
    <mergeCell ref="N75:P75"/>
    <mergeCell ref="E67:F67"/>
    <mergeCell ref="L70:M70"/>
    <mergeCell ref="N78:N79"/>
    <mergeCell ref="M78:M79"/>
    <mergeCell ref="N67:P67"/>
    <mergeCell ref="P78:P79"/>
    <mergeCell ref="L78:L79"/>
    <mergeCell ref="L69:M69"/>
    <mergeCell ref="N70:P70"/>
    <mergeCell ref="L65:M65"/>
    <mergeCell ref="L66:M66"/>
    <mergeCell ref="N68:P68"/>
    <mergeCell ref="N65:P65"/>
    <mergeCell ref="N66:P66"/>
    <mergeCell ref="A64:C64"/>
    <mergeCell ref="N69:P69"/>
    <mergeCell ref="N64:P64"/>
    <mergeCell ref="A68:C68"/>
    <mergeCell ref="G64:K64"/>
    <mergeCell ref="A67:C67"/>
    <mergeCell ref="G68:I68"/>
    <mergeCell ref="E64:F64"/>
    <mergeCell ref="E69:F69"/>
  </mergeCells>
  <printOptions/>
  <pageMargins left="0.3937007874015748" right="0.3937007874015748" top="0.6692913385826772" bottom="0.1968503937007874" header="0.1968503937007874" footer="0.1968503937007874"/>
  <pageSetup horizontalDpi="600" verticalDpi="600" orientation="landscape" scale="80" r:id="rId1"/>
  <headerFooter alignWithMargins="0">
    <oddHeader>&amp;CComune di INVERUNO</oddHeader>
    <oddFooter>&amp;L&amp;"Tahoma,Corsivo"&amp;8Elenco Processi&amp;R&amp;P</oddFooter>
  </headerFooter>
  <rowBreaks count="1" manualBreakCount="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dc:creator>
  <cp:keywords/>
  <dc:description/>
  <cp:lastModifiedBy>ragioneria2</cp:lastModifiedBy>
  <cp:lastPrinted>2016-07-14T17:01:52Z</cp:lastPrinted>
  <dcterms:created xsi:type="dcterms:W3CDTF">2009-07-25T07:39:01Z</dcterms:created>
  <dcterms:modified xsi:type="dcterms:W3CDTF">2016-07-15T06:59:22Z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